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t414p\Documents\persfil\"/>
    </mc:Choice>
  </mc:AlternateContent>
  <bookViews>
    <workbookView xWindow="0" yWindow="0" windowWidth="20490" windowHeight="7755"/>
  </bookViews>
  <sheets>
    <sheet name="Instructions" sheetId="5" r:id="rId1"/>
    <sheet name="Single Stage NPV" sheetId="8" r:id="rId2"/>
    <sheet name="John SS NPV" sheetId="7" r:id="rId3"/>
    <sheet name="Alice SS NPV" sheetId="1" r:id="rId4"/>
    <sheet name="Comparison" sheetId="6" r:id="rId5"/>
    <sheet name="Two Stage NPV" sheetId="3" r:id="rId6"/>
    <sheet name="Three Stage NPV" sheetId="4" r:id="rId7"/>
  </sheets>
  <calcPr calcId="152511"/>
</workbook>
</file>

<file path=xl/calcChain.xml><?xml version="1.0" encoding="utf-8"?>
<calcChain xmlns="http://schemas.openxmlformats.org/spreadsheetml/2006/main">
  <c r="C9" i="6" l="1"/>
  <c r="C8" i="6"/>
  <c r="B36" i="8"/>
  <c r="B37" i="8" s="1"/>
  <c r="B38" i="8" s="1"/>
  <c r="B39" i="8" s="1"/>
  <c r="B40" i="8" s="1"/>
  <c r="B41" i="8" s="1"/>
  <c r="B42" i="8" s="1"/>
  <c r="B43" i="8" s="1"/>
  <c r="F10" i="8"/>
  <c r="G10" i="8" s="1"/>
  <c r="H10" i="8" s="1"/>
  <c r="I10" i="8" s="1"/>
  <c r="J10" i="8" s="1"/>
  <c r="K10" i="8" s="1"/>
  <c r="L10" i="8" s="1"/>
  <c r="M10" i="8" s="1"/>
  <c r="N10" i="8" s="1"/>
  <c r="O10" i="8" s="1"/>
  <c r="E10" i="8"/>
  <c r="D10" i="8"/>
  <c r="C10" i="8"/>
  <c r="G14" i="8" s="1"/>
  <c r="D9" i="8"/>
  <c r="E9" i="8" s="1"/>
  <c r="F9" i="8" s="1"/>
  <c r="G9" i="8" s="1"/>
  <c r="H9" i="8" s="1"/>
  <c r="I9" i="8" s="1"/>
  <c r="J9" i="8" s="1"/>
  <c r="K9" i="8" s="1"/>
  <c r="L9" i="8" s="1"/>
  <c r="M9" i="8" s="1"/>
  <c r="N9" i="8" s="1"/>
  <c r="O9" i="8" s="1"/>
  <c r="C6" i="8"/>
  <c r="D5" i="8"/>
  <c r="E5" i="8" s="1"/>
  <c r="F5" i="8" s="1"/>
  <c r="G5" i="8" s="1"/>
  <c r="H5" i="8" s="1"/>
  <c r="I5" i="8" s="1"/>
  <c r="J5" i="8" s="1"/>
  <c r="K5" i="8" s="1"/>
  <c r="L5" i="8" s="1"/>
  <c r="M5" i="8" s="1"/>
  <c r="N5" i="8" s="1"/>
  <c r="O5" i="8" s="1"/>
  <c r="D6" i="6"/>
  <c r="C6" i="6"/>
  <c r="D5" i="6"/>
  <c r="C5" i="6"/>
  <c r="G25" i="8" l="1"/>
  <c r="G23" i="8"/>
  <c r="G21" i="8"/>
  <c r="G18" i="8"/>
  <c r="G22" i="8"/>
  <c r="G17" i="8"/>
  <c r="D6" i="8"/>
  <c r="G16" i="8"/>
  <c r="G20" i="8"/>
  <c r="G24" i="8"/>
  <c r="C14" i="8"/>
  <c r="H14" i="8" s="1"/>
  <c r="G15" i="8"/>
  <c r="G19" i="8"/>
  <c r="B36" i="7"/>
  <c r="B37" i="7" s="1"/>
  <c r="B38" i="7" s="1"/>
  <c r="B39" i="7" s="1"/>
  <c r="B40" i="7" s="1"/>
  <c r="B41" i="7" s="1"/>
  <c r="B42" i="7" s="1"/>
  <c r="B43" i="7" s="1"/>
  <c r="F10" i="7"/>
  <c r="E10" i="7"/>
  <c r="D10" i="7"/>
  <c r="C10" i="7"/>
  <c r="G9" i="7"/>
  <c r="H9" i="7" s="1"/>
  <c r="I9" i="7" s="1"/>
  <c r="J9" i="7" s="1"/>
  <c r="K9" i="7" s="1"/>
  <c r="L9" i="7" s="1"/>
  <c r="M9" i="7" s="1"/>
  <c r="N9" i="7" s="1"/>
  <c r="O9" i="7" s="1"/>
  <c r="F9" i="7"/>
  <c r="E9" i="7"/>
  <c r="D9" i="7"/>
  <c r="C6" i="7"/>
  <c r="D5" i="7"/>
  <c r="E5" i="7" s="1"/>
  <c r="F5" i="7" s="1"/>
  <c r="G5" i="7" s="1"/>
  <c r="H5" i="7" s="1"/>
  <c r="I5" i="7" s="1"/>
  <c r="J5" i="7" s="1"/>
  <c r="K5" i="7" s="1"/>
  <c r="L5" i="7" s="1"/>
  <c r="M5" i="7" s="1"/>
  <c r="N5" i="7" s="1"/>
  <c r="O5" i="7" s="1"/>
  <c r="E6" i="8" l="1"/>
  <c r="C15" i="8"/>
  <c r="H15" i="8" s="1"/>
  <c r="G22" i="7"/>
  <c r="G25" i="7"/>
  <c r="D6" i="7"/>
  <c r="E6" i="7" s="1"/>
  <c r="F6" i="7" s="1"/>
  <c r="G6" i="7" s="1"/>
  <c r="H6" i="7" s="1"/>
  <c r="I6" i="7" s="1"/>
  <c r="J6" i="7" s="1"/>
  <c r="K6" i="7" s="1"/>
  <c r="L6" i="7" s="1"/>
  <c r="M6" i="7" s="1"/>
  <c r="N6" i="7" s="1"/>
  <c r="O6" i="7" s="1"/>
  <c r="G10" i="7"/>
  <c r="H10" i="7" s="1"/>
  <c r="I10" i="7" s="1"/>
  <c r="J10" i="7" s="1"/>
  <c r="K10" i="7" s="1"/>
  <c r="L10" i="7" s="1"/>
  <c r="M10" i="7" s="1"/>
  <c r="N10" i="7" s="1"/>
  <c r="O10" i="7" s="1"/>
  <c r="C15" i="7"/>
  <c r="G16" i="7"/>
  <c r="C19" i="7"/>
  <c r="G20" i="7"/>
  <c r="C23" i="7"/>
  <c r="G24" i="7"/>
  <c r="C16" i="7"/>
  <c r="G21" i="7"/>
  <c r="C24" i="7"/>
  <c r="G15" i="7"/>
  <c r="C18" i="7"/>
  <c r="G19" i="7"/>
  <c r="H19" i="7" s="1"/>
  <c r="G23" i="7"/>
  <c r="C20" i="7"/>
  <c r="G14" i="7"/>
  <c r="G18" i="7"/>
  <c r="C21" i="7"/>
  <c r="H40" i="3"/>
  <c r="F6" i="8" l="1"/>
  <c r="H18" i="7"/>
  <c r="C17" i="7"/>
  <c r="C22" i="7"/>
  <c r="C14" i="7"/>
  <c r="H14" i="7" s="1"/>
  <c r="H24" i="7"/>
  <c r="H16" i="7"/>
  <c r="H22" i="7"/>
  <c r="H21" i="7"/>
  <c r="H20" i="7"/>
  <c r="G17" i="7"/>
  <c r="H17" i="7" s="1"/>
  <c r="H23" i="7"/>
  <c r="H15" i="7"/>
  <c r="C25" i="7"/>
  <c r="H25" i="7" s="1"/>
  <c r="B43" i="4"/>
  <c r="B44" i="4" s="1"/>
  <c r="B45" i="4" s="1"/>
  <c r="B46" i="4" s="1"/>
  <c r="B47" i="4" s="1"/>
  <c r="B48" i="4" s="1"/>
  <c r="B49" i="4" s="1"/>
  <c r="B50" i="4" s="1"/>
  <c r="B44" i="3"/>
  <c r="B45" i="3" s="1"/>
  <c r="B46" i="3" s="1"/>
  <c r="B47" i="3" s="1"/>
  <c r="B48" i="3" s="1"/>
  <c r="B49" i="3" s="1"/>
  <c r="B50" i="3" s="1"/>
  <c r="B43" i="3"/>
  <c r="G6" i="8" l="1"/>
  <c r="C17" i="8"/>
  <c r="H17" i="8" s="1"/>
  <c r="C16" i="8"/>
  <c r="H16" i="8" s="1"/>
  <c r="H33" i="7"/>
  <c r="J33" i="7" s="1"/>
  <c r="B36" i="1"/>
  <c r="B37" i="1" s="1"/>
  <c r="B38" i="1" s="1"/>
  <c r="B39" i="1" s="1"/>
  <c r="B40" i="1" s="1"/>
  <c r="B41" i="1" s="1"/>
  <c r="B42" i="1" s="1"/>
  <c r="B43" i="1" s="1"/>
  <c r="D9" i="1"/>
  <c r="E9" i="1" s="1"/>
  <c r="F9" i="1" s="1"/>
  <c r="G9" i="1" s="1"/>
  <c r="H9" i="1" s="1"/>
  <c r="I9" i="1" s="1"/>
  <c r="J9" i="1" s="1"/>
  <c r="K9" i="1" s="1"/>
  <c r="L9" i="1" s="1"/>
  <c r="M9" i="1" s="1"/>
  <c r="N9" i="1" s="1"/>
  <c r="O9" i="1" s="1"/>
  <c r="E5" i="1"/>
  <c r="F5" i="1"/>
  <c r="G5" i="1" s="1"/>
  <c r="H5" i="1" s="1"/>
  <c r="I5" i="1" s="1"/>
  <c r="J5" i="1" s="1"/>
  <c r="K5" i="1" s="1"/>
  <c r="L5" i="1" s="1"/>
  <c r="M5" i="1" s="1"/>
  <c r="N5" i="1" s="1"/>
  <c r="O5" i="1" s="1"/>
  <c r="D5" i="1"/>
  <c r="F12" i="4"/>
  <c r="E12" i="4"/>
  <c r="D12" i="4"/>
  <c r="C12" i="4"/>
  <c r="G20" i="4" s="1"/>
  <c r="F12" i="3"/>
  <c r="E12" i="3"/>
  <c r="D12" i="3"/>
  <c r="G17" i="3" s="1"/>
  <c r="C12" i="3"/>
  <c r="F10" i="1"/>
  <c r="G10" i="1" s="1"/>
  <c r="E10" i="1"/>
  <c r="D10" i="1"/>
  <c r="C10" i="1"/>
  <c r="G12" i="3"/>
  <c r="C7" i="3"/>
  <c r="D7" i="3"/>
  <c r="E7" i="3" s="1"/>
  <c r="F7" i="3"/>
  <c r="G7" i="3" s="1"/>
  <c r="H7" i="3" s="1"/>
  <c r="I7" i="3" s="1"/>
  <c r="J7" i="3" s="1"/>
  <c r="K7" i="3" s="1"/>
  <c r="L7" i="3" s="1"/>
  <c r="M7" i="3" s="1"/>
  <c r="N7" i="3" s="1"/>
  <c r="O7" i="3" s="1"/>
  <c r="H12" i="3"/>
  <c r="I12" i="3"/>
  <c r="J12" i="3"/>
  <c r="G12" i="4"/>
  <c r="G19" i="4"/>
  <c r="C7" i="4"/>
  <c r="D7" i="4"/>
  <c r="E7" i="4"/>
  <c r="F7" i="4"/>
  <c r="G7" i="4" s="1"/>
  <c r="H12" i="4"/>
  <c r="I12" i="4" s="1"/>
  <c r="J7" i="4"/>
  <c r="C6" i="1"/>
  <c r="D6" i="1" s="1"/>
  <c r="E6" i="1" s="1"/>
  <c r="L12" i="4"/>
  <c r="M12" i="4"/>
  <c r="N12" i="4" s="1"/>
  <c r="O12" i="4" s="1"/>
  <c r="K12" i="3"/>
  <c r="L12" i="3" s="1"/>
  <c r="K7" i="4"/>
  <c r="L7" i="4" s="1"/>
  <c r="M7" i="4" s="1"/>
  <c r="N7" i="4" s="1"/>
  <c r="O7" i="4" s="1"/>
  <c r="G18" i="4"/>
  <c r="G17" i="4"/>
  <c r="G16" i="4"/>
  <c r="H16" i="4" s="1"/>
  <c r="C16" i="4"/>
  <c r="H6" i="8" l="1"/>
  <c r="G16" i="1"/>
  <c r="G17" i="1"/>
  <c r="G16" i="3"/>
  <c r="G21" i="3"/>
  <c r="C20" i="3"/>
  <c r="C16" i="3"/>
  <c r="H16" i="3" s="1"/>
  <c r="G18" i="3"/>
  <c r="G22" i="3"/>
  <c r="G15" i="1"/>
  <c r="H10" i="1"/>
  <c r="G14" i="1"/>
  <c r="C21" i="4"/>
  <c r="H7" i="4"/>
  <c r="I7" i="4" s="1"/>
  <c r="C23" i="4"/>
  <c r="C27" i="4"/>
  <c r="H20" i="4"/>
  <c r="C22" i="4"/>
  <c r="C24" i="3"/>
  <c r="C25" i="3"/>
  <c r="C17" i="3"/>
  <c r="H17" i="3" s="1"/>
  <c r="C23" i="3"/>
  <c r="C26" i="3"/>
  <c r="C18" i="3"/>
  <c r="H18" i="3" s="1"/>
  <c r="C27" i="3"/>
  <c r="C22" i="3"/>
  <c r="C19" i="3"/>
  <c r="G27" i="3"/>
  <c r="M12" i="3"/>
  <c r="N12" i="3" s="1"/>
  <c r="O12" i="3" s="1"/>
  <c r="F6" i="1"/>
  <c r="G6" i="1" s="1"/>
  <c r="H6" i="1" s="1"/>
  <c r="I6" i="1" s="1"/>
  <c r="J6" i="1" s="1"/>
  <c r="K6" i="1" s="1"/>
  <c r="L6" i="1" s="1"/>
  <c r="M6" i="1" s="1"/>
  <c r="N6" i="1" s="1"/>
  <c r="O6" i="1" s="1"/>
  <c r="C15" i="1"/>
  <c r="J12" i="4"/>
  <c r="K12" i="4" s="1"/>
  <c r="G26" i="4"/>
  <c r="G20" i="3"/>
  <c r="C14" i="1"/>
  <c r="C24" i="4"/>
  <c r="G23" i="4"/>
  <c r="H23" i="4" s="1"/>
  <c r="G22" i="4"/>
  <c r="G24" i="3"/>
  <c r="C17" i="4"/>
  <c r="H17" i="4" s="1"/>
  <c r="G27" i="4"/>
  <c r="H27" i="4" s="1"/>
  <c r="C19" i="1"/>
  <c r="C25" i="4"/>
  <c r="G24" i="4"/>
  <c r="H24" i="4" s="1"/>
  <c r="G21" i="4"/>
  <c r="C19" i="4"/>
  <c r="H19" i="4" s="1"/>
  <c r="C21" i="3"/>
  <c r="G19" i="3"/>
  <c r="H19" i="3" s="1"/>
  <c r="C18" i="4"/>
  <c r="H18" i="4" s="1"/>
  <c r="C20" i="4"/>
  <c r="C26" i="4"/>
  <c r="G23" i="3"/>
  <c r="H23" i="3" s="1"/>
  <c r="I6" i="8" l="1"/>
  <c r="C18" i="8"/>
  <c r="H18" i="8" s="1"/>
  <c r="C24" i="1"/>
  <c r="C23" i="1"/>
  <c r="H14" i="1"/>
  <c r="H15" i="1"/>
  <c r="C16" i="1"/>
  <c r="H16" i="1" s="1"/>
  <c r="C21" i="1"/>
  <c r="C20" i="1"/>
  <c r="C25" i="1"/>
  <c r="H21" i="3"/>
  <c r="H27" i="3"/>
  <c r="H20" i="3"/>
  <c r="H24" i="3"/>
  <c r="H22" i="3"/>
  <c r="I10" i="1"/>
  <c r="G18" i="1"/>
  <c r="H26" i="4"/>
  <c r="H22" i="4"/>
  <c r="C22" i="1"/>
  <c r="C17" i="1"/>
  <c r="H17" i="1" s="1"/>
  <c r="G25" i="4"/>
  <c r="H25" i="4" s="1"/>
  <c r="C18" i="1"/>
  <c r="H21" i="4"/>
  <c r="H40" i="4" s="1"/>
  <c r="J40" i="4" s="1"/>
  <c r="G25" i="3"/>
  <c r="H25" i="3" s="1"/>
  <c r="G26" i="3"/>
  <c r="H26" i="3" s="1"/>
  <c r="J6" i="8" l="1"/>
  <c r="C19" i="8"/>
  <c r="H19" i="8" s="1"/>
  <c r="J40" i="3"/>
  <c r="H18" i="1"/>
  <c r="J10" i="1"/>
  <c r="K10" i="1" s="1"/>
  <c r="L10" i="1" s="1"/>
  <c r="M10" i="1" s="1"/>
  <c r="N10" i="1" s="1"/>
  <c r="O10" i="1" s="1"/>
  <c r="G19" i="1"/>
  <c r="H19" i="1" s="1"/>
  <c r="K6" i="8" l="1"/>
  <c r="L6" i="8" s="1"/>
  <c r="C20" i="8"/>
  <c r="H20" i="8" s="1"/>
  <c r="H33" i="8" s="1"/>
  <c r="J33" i="8" s="1"/>
  <c r="C21" i="8"/>
  <c r="H21" i="8" s="1"/>
  <c r="G23" i="1"/>
  <c r="H23" i="1" s="1"/>
  <c r="G25" i="1"/>
  <c r="H25" i="1" s="1"/>
  <c r="G24" i="1"/>
  <c r="H24" i="1" s="1"/>
  <c r="G21" i="1"/>
  <c r="H21" i="1" s="1"/>
  <c r="G22" i="1"/>
  <c r="H22" i="1" s="1"/>
  <c r="G20" i="1"/>
  <c r="H20" i="1" s="1"/>
  <c r="M6" i="8" l="1"/>
  <c r="C22" i="8"/>
  <c r="H22" i="8" s="1"/>
  <c r="H33" i="1"/>
  <c r="J33" i="1" s="1"/>
  <c r="N6" i="8" l="1"/>
  <c r="C23" i="8"/>
  <c r="H23" i="8" s="1"/>
  <c r="O6" i="8" l="1"/>
  <c r="C25" i="8" s="1"/>
  <c r="H25" i="8" s="1"/>
  <c r="C24" i="8"/>
  <c r="H24" i="8" s="1"/>
</calcChain>
</file>

<file path=xl/comments1.xml><?xml version="1.0" encoding="utf-8"?>
<comments xmlns="http://schemas.openxmlformats.org/spreadsheetml/2006/main">
  <authors>
    <author>Countrywide Home Loans</author>
  </authors>
  <commentList>
    <comment ref="E10" authorId="0" shapeId="0">
      <text>
        <r>
          <rPr>
            <b/>
            <sz val="8"/>
            <color indexed="81"/>
            <rFont val="Tahoma"/>
            <family val="2"/>
          </rPr>
          <t>ryguy904:</t>
        </r>
        <r>
          <rPr>
            <sz val="8"/>
            <color indexed="81"/>
            <rFont val="Tahoma"/>
            <family val="2"/>
          </rPr>
          <t>assume 50% salary in graduation year (full-time MBA only)</t>
        </r>
      </text>
    </comment>
    <comment ref="D28" authorId="0" shapeId="0">
      <text>
        <r>
          <rPr>
            <b/>
            <sz val="8"/>
            <color indexed="81"/>
            <rFont val="Tahoma"/>
            <family val="2"/>
          </rPr>
          <t>ryguy904:</t>
        </r>
        <r>
          <rPr>
            <sz val="8"/>
            <color indexed="81"/>
            <rFont val="Tahoma"/>
            <family val="2"/>
          </rPr>
          <t xml:space="preserve"> You can also include your living expenses in this box</t>
        </r>
      </text>
    </comment>
  </commentList>
</comments>
</file>

<file path=xl/comments2.xml><?xml version="1.0" encoding="utf-8"?>
<comments xmlns="http://schemas.openxmlformats.org/spreadsheetml/2006/main">
  <authors>
    <author>Countrywide Home Loans</author>
  </authors>
  <commentList>
    <comment ref="E10" authorId="0" shapeId="0">
      <text>
        <r>
          <rPr>
            <b/>
            <sz val="8"/>
            <color indexed="81"/>
            <rFont val="Tahoma"/>
            <family val="2"/>
          </rPr>
          <t>ryguy904:</t>
        </r>
        <r>
          <rPr>
            <sz val="8"/>
            <color indexed="81"/>
            <rFont val="Tahoma"/>
            <family val="2"/>
          </rPr>
          <t>assume 50% salary in graduation year (full-time MBA only)</t>
        </r>
      </text>
    </comment>
    <comment ref="D28" authorId="0" shapeId="0">
      <text>
        <r>
          <rPr>
            <b/>
            <sz val="8"/>
            <color indexed="81"/>
            <rFont val="Tahoma"/>
            <family val="2"/>
          </rPr>
          <t>ryguy904:</t>
        </r>
        <r>
          <rPr>
            <sz val="8"/>
            <color indexed="81"/>
            <rFont val="Tahoma"/>
            <family val="2"/>
          </rPr>
          <t xml:space="preserve"> You can also include your living expenses in this box</t>
        </r>
      </text>
    </comment>
  </commentList>
</comments>
</file>

<file path=xl/comments3.xml><?xml version="1.0" encoding="utf-8"?>
<comments xmlns="http://schemas.openxmlformats.org/spreadsheetml/2006/main">
  <authors>
    <author>Countrywide Home Loans</author>
  </authors>
  <commentList>
    <comment ref="E10" authorId="0" shapeId="0">
      <text>
        <r>
          <rPr>
            <b/>
            <sz val="8"/>
            <color indexed="81"/>
            <rFont val="Tahoma"/>
            <family val="2"/>
          </rPr>
          <t>ryguy904:</t>
        </r>
        <r>
          <rPr>
            <sz val="8"/>
            <color indexed="81"/>
            <rFont val="Tahoma"/>
            <family val="2"/>
          </rPr>
          <t>assume 50% salary in graduation year (full-time MBA only)</t>
        </r>
      </text>
    </comment>
    <comment ref="D28" authorId="0" shapeId="0">
      <text>
        <r>
          <rPr>
            <b/>
            <sz val="8"/>
            <color indexed="81"/>
            <rFont val="Tahoma"/>
            <family val="2"/>
          </rPr>
          <t>ryguy904:</t>
        </r>
        <r>
          <rPr>
            <sz val="8"/>
            <color indexed="81"/>
            <rFont val="Tahoma"/>
            <family val="2"/>
          </rPr>
          <t xml:space="preserve"> You can also include your living expenses in this box</t>
        </r>
      </text>
    </comment>
  </commentList>
</comments>
</file>

<file path=xl/comments4.xml><?xml version="1.0" encoding="utf-8"?>
<comments xmlns="http://schemas.openxmlformats.org/spreadsheetml/2006/main">
  <authors>
    <author>TRICE, MONTOYA</author>
  </authors>
  <commentList>
    <comment ref="C8" authorId="0" shapeId="0">
      <text>
        <r>
          <rPr>
            <sz val="10"/>
            <color indexed="81"/>
            <rFont val="Tahoma"/>
            <family val="2"/>
          </rPr>
          <t>2016-2017 First year estimated expenses for full-time 2 year MBA at Kellogg.</t>
        </r>
      </text>
    </comment>
  </commentList>
</comments>
</file>

<file path=xl/comments5.xml><?xml version="1.0" encoding="utf-8"?>
<comments xmlns="http://schemas.openxmlformats.org/spreadsheetml/2006/main">
  <authors>
    <author>Countrywide Home Loans</author>
  </authors>
  <commentList>
    <comment ref="C12" authorId="0" shapeId="0">
      <text>
        <r>
          <rPr>
            <b/>
            <sz val="8"/>
            <color indexed="81"/>
            <rFont val="Tahoma"/>
            <family val="2"/>
          </rPr>
          <t xml:space="preserve">ryguy904: </t>
        </r>
        <r>
          <rPr>
            <sz val="8"/>
            <color indexed="81"/>
            <rFont val="Tahoma"/>
            <family val="2"/>
          </rPr>
          <t>tuition</t>
        </r>
        <r>
          <rPr>
            <sz val="8"/>
            <color indexed="81"/>
            <rFont val="Tahoma"/>
            <family val="2"/>
          </rPr>
          <t xml:space="preserve">
</t>
        </r>
      </text>
    </comment>
    <comment ref="D12" authorId="0" shapeId="0">
      <text>
        <r>
          <rPr>
            <b/>
            <sz val="8"/>
            <color indexed="81"/>
            <rFont val="Tahoma"/>
            <family val="2"/>
          </rPr>
          <t xml:space="preserve">ryguy904: </t>
        </r>
        <r>
          <rPr>
            <sz val="8"/>
            <color indexed="81"/>
            <rFont val="Tahoma"/>
            <family val="2"/>
          </rPr>
          <t>tuition</t>
        </r>
        <r>
          <rPr>
            <sz val="8"/>
            <color indexed="81"/>
            <rFont val="Tahoma"/>
            <family val="2"/>
          </rPr>
          <t xml:space="preserve">
</t>
        </r>
      </text>
    </comment>
    <comment ref="E12" authorId="0" shapeId="0">
      <text>
        <r>
          <rPr>
            <b/>
            <sz val="8"/>
            <color indexed="81"/>
            <rFont val="Tahoma"/>
            <family val="2"/>
          </rPr>
          <t>ryguy904:</t>
        </r>
        <r>
          <rPr>
            <sz val="8"/>
            <color indexed="81"/>
            <rFont val="Tahoma"/>
            <family val="2"/>
          </rPr>
          <t>assume 50% salary in graduation year
(full-time MBA only)</t>
        </r>
      </text>
    </comment>
    <comment ref="D30" authorId="0" shapeId="0">
      <text>
        <r>
          <rPr>
            <b/>
            <sz val="8"/>
            <color indexed="81"/>
            <rFont val="Tahoma"/>
            <family val="2"/>
          </rPr>
          <t xml:space="preserve">ryguy904: </t>
        </r>
        <r>
          <rPr>
            <sz val="8"/>
            <color indexed="81"/>
            <rFont val="Tahoma"/>
            <family val="2"/>
          </rPr>
          <t>You can also include your living expenses in this box</t>
        </r>
      </text>
    </comment>
  </commentList>
</comments>
</file>

<file path=xl/comments6.xml><?xml version="1.0" encoding="utf-8"?>
<comments xmlns="http://schemas.openxmlformats.org/spreadsheetml/2006/main">
  <authors>
    <author>Countrywide Home Loans</author>
  </authors>
  <commentList>
    <comment ref="E12" authorId="0" shapeId="0">
      <text>
        <r>
          <rPr>
            <b/>
            <sz val="8"/>
            <color indexed="81"/>
            <rFont val="Tahoma"/>
            <family val="2"/>
          </rPr>
          <t>ryguy904:</t>
        </r>
        <r>
          <rPr>
            <sz val="8"/>
            <color indexed="81"/>
            <rFont val="Tahoma"/>
            <family val="2"/>
          </rPr>
          <t>assume 50% salary in graduation year
(full-time MBA only)</t>
        </r>
      </text>
    </comment>
    <comment ref="D30" authorId="0" shapeId="0">
      <text>
        <r>
          <rPr>
            <b/>
            <sz val="8"/>
            <color indexed="81"/>
            <rFont val="Tahoma"/>
            <family val="2"/>
          </rPr>
          <t xml:space="preserve">ryguy904: </t>
        </r>
        <r>
          <rPr>
            <sz val="8"/>
            <color indexed="81"/>
            <rFont val="Tahoma"/>
            <family val="2"/>
          </rPr>
          <t>You can also include your living expenses in this box</t>
        </r>
      </text>
    </comment>
  </commentList>
</comments>
</file>

<file path=xl/sharedStrings.xml><?xml version="1.0" encoding="utf-8"?>
<sst xmlns="http://schemas.openxmlformats.org/spreadsheetml/2006/main" count="376" uniqueCount="106">
  <si>
    <t>How to determine if you should attend a part-time or full-time MBA program</t>
  </si>
  <si>
    <r>
      <t xml:space="preserve">1) For the non-MBA model, your current compensation will continue to grow at the same rate for </t>
    </r>
    <r>
      <rPr>
        <b/>
        <sz val="10"/>
        <rFont val="Arial"/>
        <family val="2"/>
      </rPr>
      <t xml:space="preserve">two years </t>
    </r>
    <r>
      <rPr>
        <sz val="10"/>
        <rFont val="Arial"/>
        <family val="2"/>
      </rPr>
      <t xml:space="preserve">(i.e., you will be in the job for three years).  </t>
    </r>
    <r>
      <rPr>
        <sz val="10"/>
        <rFont val="Arial"/>
        <family val="2"/>
      </rPr>
      <t>It is assumed that you will receive a new/better/higher-paying job based on work experience and increased responsibilities at the beginning of 2012.  After that, your compensation will grow at the same rate until the end of time.</t>
    </r>
  </si>
  <si>
    <r>
      <t xml:space="preserve">2) For the MBA model, your post-MBA compensation will continue to grow at the same rate for </t>
    </r>
    <r>
      <rPr>
        <b/>
        <sz val="10"/>
        <rFont val="Arial"/>
        <family val="2"/>
      </rPr>
      <t>three</t>
    </r>
    <r>
      <rPr>
        <sz val="10"/>
        <rFont val="Arial"/>
        <family val="2"/>
      </rPr>
      <t xml:space="preserve"> </t>
    </r>
    <r>
      <rPr>
        <b/>
        <sz val="10"/>
        <rFont val="Arial"/>
        <family val="2"/>
      </rPr>
      <t xml:space="preserve">years </t>
    </r>
    <r>
      <rPr>
        <sz val="10"/>
        <rFont val="Arial"/>
        <family val="2"/>
      </rPr>
      <t>(i.e., you will be in your post-MBA job for a total of four years).  It is assumed that you will receive a new/better/higher-paying job at the beginning of 2016.  After that, your compensation will grow at the sa</t>
    </r>
    <r>
      <rPr>
        <sz val="10"/>
        <rFont val="Arial"/>
        <family val="2"/>
      </rPr>
      <t>me rate until the end of time.</t>
    </r>
  </si>
  <si>
    <r>
      <t xml:space="preserve">2) For the MBA model, your post-MBA compensation will continue to grow at the same rate for </t>
    </r>
    <r>
      <rPr>
        <b/>
        <sz val="10"/>
        <rFont val="Arial"/>
        <family val="2"/>
      </rPr>
      <t>three</t>
    </r>
    <r>
      <rPr>
        <sz val="10"/>
        <rFont val="Arial"/>
        <family val="2"/>
      </rPr>
      <t xml:space="preserve"> </t>
    </r>
    <r>
      <rPr>
        <b/>
        <sz val="10"/>
        <rFont val="Arial"/>
        <family val="2"/>
      </rPr>
      <t>years</t>
    </r>
    <r>
      <rPr>
        <sz val="10"/>
        <rFont val="Arial"/>
        <family val="2"/>
      </rPr>
      <t xml:space="preserve"> (i.e., you will be in your post-MBA job for a total of four years).</t>
    </r>
    <r>
      <rPr>
        <sz val="10"/>
        <rFont val="Arial"/>
        <family val="2"/>
      </rPr>
      <t xml:space="preserve">  It is assumed that you will receive a new/better/higher-paying job at the beginning of 2015.  After that, your compensation will grow at a constant rate for another </t>
    </r>
    <r>
      <rPr>
        <b/>
        <sz val="10"/>
        <rFont val="Arial"/>
        <family val="2"/>
      </rPr>
      <t xml:space="preserve">two years </t>
    </r>
    <r>
      <rPr>
        <sz val="10"/>
        <rFont val="Arial"/>
        <family val="2"/>
      </rPr>
      <t xml:space="preserve">(i.e., you will be in your second post-MBA job for a total of three years).  After that, you will receive another new/better/higher-paying </t>
    </r>
    <r>
      <rPr>
        <sz val="10"/>
        <rFont val="Arial"/>
        <family val="2"/>
      </rPr>
      <t>job at the beginning of 2018, at which point your compensation will grow at the same rate until the end of time.</t>
    </r>
  </si>
  <si>
    <t>Internship Compensation (total)</t>
  </si>
  <si>
    <t>1) Figure out which "stage" NPV you want to run (e.g., Two Stage NPV---this is an example; you can use whichever stage model you prefer)
2) Copy the tab (i.e., worksheet) for the Two Stage NPV
          a.)  the Two-Stage NPV tab
          b.) Select "move or copy"
          c.) Check the box, "create a copy"
          d.) Click OK
3) You will now have two identical tabs for the Two-Stage NPV.  On one of the sheets, run your information through selecting "part-time program," and on the other sheet, select "full-time program."
4) To determine which makes the most financial sense, review the NPV information in each of the tabs from the tables that are titled "MBA" and starts in cell F14.</t>
  </si>
  <si>
    <t>3) The models assume that tuition is paid in the year that you attend school.  I realize this is an unrealistic assumption for almost everybody.  Most of us will be taking out student loans and paying them back over the course of 5, 10, or even 30 years.  However, I chose to do it this way, because again, it is the conservative approach (makes your NPV and payback time for the MBA route look worse).  Feel free to adjust your model accordingly if wish to do so.  For example, if you are going into investment banking, you could say that your tuition is $0 (or you can choose to plug in your living expenses---again your choice) and you will pay back $20,000 in year 1, $30,000 in year 2, and $50,000 in year 3.  You can make a manual adjustment in the cell for post-MBA year 1 by tacking on a "-25000" to the formula.  You would then adjust post-MBA years 2 and 3 accordingly.</t>
  </si>
  <si>
    <t xml:space="preserve">4) You can also include living expenses in the cell marked tuition/fees.  I chose not to, since I have an S.O. that will be "helping" me with this.  My living expenses will remain (somewhat) the same whether I'm in school or not.  I won't be eating at the same restaurants, or for that matter eating out as much, but I'll still be consuming.  Furthermore, I chose to show compensation as gross compensation (not net of housing, food, living expenses, taxes, etc.).  </t>
  </si>
  <si>
    <t>7) Part-time programs.  There is a drop-down box that allows you to choose the program that you are interested in.  If you are interested in the part-time program, you will then need to enter in your current salary and this will be used accordingly to offset your tuition (which again, I assumed is being paid upfront).  I assumed that part-timers would not have an internship during school and also that they would not receive a signing bonus upon graduation like full-timers usually do.</t>
  </si>
  <si>
    <r>
      <t>The True Value of *YOUR* MBA</t>
    </r>
    <r>
      <rPr>
        <sz val="8"/>
        <color indexed="17"/>
        <rFont val="Arial"/>
        <family val="2"/>
      </rPr>
      <t xml:space="preserve">   (v. 2.0) </t>
    </r>
  </si>
  <si>
    <t>1) Compensation upon graduation will be 50% in your first year.  This assumes that you work from July - December in the year that you graduate.  Again, your situation may be that you wish to go on vacation for three months and "utilize" your signing bonuses and instead start in September.  Feel free to adjust accordingly.</t>
  </si>
  <si>
    <t>1) For the non-MBA model, your current compensation will continue to grow at the same rate until the end of time.</t>
  </si>
  <si>
    <t>2) For the MBA model, your compensation upon graduation will continue to grow at the same rate until the end of time.</t>
  </si>
  <si>
    <t>3) If you feel like that you would transition to jobs soon/later, feel free to adjust accordingly.</t>
  </si>
  <si>
    <t>Created by ryguy904 © 2008</t>
  </si>
  <si>
    <t>Cash flows</t>
  </si>
  <si>
    <t>No MBA</t>
  </si>
  <si>
    <t>MBA</t>
  </si>
  <si>
    <t>Signing Bonus</t>
  </si>
  <si>
    <t>8-YR NPV</t>
  </si>
  <si>
    <t>1-YR NPV</t>
  </si>
  <si>
    <t>2-YR NPV</t>
  </si>
  <si>
    <t>3-YR NPV</t>
  </si>
  <si>
    <t>4-YR NPV</t>
  </si>
  <si>
    <t>5-YR NPV</t>
  </si>
  <si>
    <t>6-YR NPV</t>
  </si>
  <si>
    <t>7-YR NPV</t>
  </si>
  <si>
    <t>9-YR NPV</t>
  </si>
  <si>
    <t>10-YR NPV</t>
  </si>
  <si>
    <t>Post-MBA</t>
  </si>
  <si>
    <t>Current Salary</t>
  </si>
  <si>
    <t>Salary/Bonus Growth Rate</t>
  </si>
  <si>
    <t>Stage 1 Salary/Bonus Growth Rate</t>
  </si>
  <si>
    <t>Stage 2 Salary/Bonus Growth Rate</t>
  </si>
  <si>
    <t>Current Salary/Bonus</t>
  </si>
  <si>
    <t>Stage 3 Salary/Bonus Growth Rate</t>
  </si>
  <si>
    <t>Discount rate</t>
  </si>
  <si>
    <t>Starting Salary/Bonus</t>
  </si>
  <si>
    <t>11-YR NPV</t>
  </si>
  <si>
    <t>12-YR NPV</t>
  </si>
  <si>
    <t>Breakeven Year</t>
  </si>
  <si>
    <t>1 Year After Graduation</t>
  </si>
  <si>
    <t>10 Years+ After Graduation</t>
  </si>
  <si>
    <t>2 Years After Graduation</t>
  </si>
  <si>
    <t>3 Years After Graduation</t>
  </si>
  <si>
    <t>4 Years After Graduation</t>
  </si>
  <si>
    <t>5 Years After Graduation</t>
  </si>
  <si>
    <t>6 Years After Graduation</t>
  </si>
  <si>
    <t>7 Years After Graduation</t>
  </si>
  <si>
    <t>8 Years After Graduation</t>
  </si>
  <si>
    <t>9 Years After Graduation</t>
  </si>
  <si>
    <t>Year</t>
  </si>
  <si>
    <t>Value of an MBA</t>
  </si>
  <si>
    <t>1) Fill in the yellow cells.  Excel will do the rest!</t>
  </si>
  <si>
    <t>A couple of notes on how this spreadsheet works</t>
  </si>
  <si>
    <t>Single Stage Assumptions</t>
  </si>
  <si>
    <t>General Assumptions</t>
  </si>
  <si>
    <t>Two Stage Assumptions</t>
  </si>
  <si>
    <t>2) You can choose to run either the single stage, two stage, or three stage NPV models (or all three!).  It's just a matter of how intricate you want to get with running scenarios.</t>
  </si>
  <si>
    <t>Three Stage Assumptions</t>
  </si>
  <si>
    <t>5) I'm human, so if you find any errors, let me know and I'll correct them.</t>
  </si>
  <si>
    <t>6) Feel free to adjust any of the assumptions.  I wanted to create a footprint that you could change as much as you like.</t>
  </si>
  <si>
    <t>Stage 1</t>
  </si>
  <si>
    <t>Stage 2</t>
  </si>
  <si>
    <t>School</t>
  </si>
  <si>
    <t>Stage 3</t>
  </si>
  <si>
    <t>2) Assumptions are that you will not have any compensation in the year of matriculation.  I realize this is completely unrealistic, but I did this for two reasons.  a) Some folks are short-timing it four months prior to school ( I won't name names), while others take a week off before starting. b) This brings about a more conservative approach in the calculation (if you don't make any manual adjustments) in terms of when you will "breakeven."  Being a conservative guy, I chose this as the default method.  Have I mentioned that you can adjust things if you prefer to do so??</t>
  </si>
  <si>
    <t xml:space="preserve"> </t>
  </si>
  <si>
    <t xml:space="preserve">For my friends at GMATClub </t>
  </si>
  <si>
    <t>Yearly tuition/fees</t>
  </si>
  <si>
    <r>
      <t xml:space="preserve">1) For the non-MBA model, your current compensation will continue to grow at the same rate for </t>
    </r>
    <r>
      <rPr>
        <b/>
        <sz val="10"/>
        <rFont val="Arial"/>
        <family val="2"/>
      </rPr>
      <t>two years</t>
    </r>
    <r>
      <rPr>
        <sz val="10"/>
        <rFont val="Arial"/>
        <family val="2"/>
      </rPr>
      <t xml:space="preserve"> (i.e., you will be in your current job for three years).</t>
    </r>
    <r>
      <rPr>
        <sz val="10"/>
        <rFont val="Arial"/>
        <family val="2"/>
      </rPr>
      <t xml:space="preserve">  It is assumed that you will receive a new/better/higher-paying job based on work experience and increased responsibilities at the beginning of 2012.  After that, your compensation will grow at a constant rate for another </t>
    </r>
    <r>
      <rPr>
        <b/>
        <sz val="10"/>
        <rFont val="Arial"/>
        <family val="2"/>
      </rPr>
      <t>three years</t>
    </r>
    <r>
      <rPr>
        <sz val="10"/>
        <rFont val="Arial"/>
        <family val="2"/>
      </rPr>
      <t>.</t>
    </r>
    <r>
      <rPr>
        <b/>
        <sz val="10"/>
        <rFont val="Arial"/>
        <family val="2"/>
      </rPr>
      <t xml:space="preserve">  </t>
    </r>
    <r>
      <rPr>
        <sz val="10"/>
        <rFont val="Arial"/>
        <family val="2"/>
      </rPr>
      <t xml:space="preserve">After that, </t>
    </r>
    <r>
      <rPr>
        <sz val="10"/>
        <rFont val="Arial"/>
        <family val="2"/>
      </rPr>
      <t>it is assumed that you will receive a new/better/higher-paying job based on increased work experience and job responsibilities at the beginning of 2016.  After that, your compensation will grow at the same rate until the end of time.</t>
    </r>
  </si>
  <si>
    <t>Full-Time or Part-Time?</t>
  </si>
  <si>
    <t>Salary (if Part-Time MBA)</t>
  </si>
  <si>
    <t>Post-MBA Starting Salary/Bonus</t>
  </si>
  <si>
    <t>5) Discount rate is just a fancy-pants finance term.  It basically means that a dollar today is worth more than a dollar tomorrow.  Conversely, a dollar tomorrow is worth less than a dollar today.  Don't believe me?  Would you rather have $150,000 today or $150,000 one year from now.  Good!  So now you're with me!  Don't be freaked out (or overly excited) about seeing a salary in 2020 of $250,000.  It's not the same as $250,000 in today's terms.  I don't know what the exact discount rate should be, but I'd say that it should be in the range of 3-10%.  3% would be a more "aggressive approach" meaning that time factor is not as sensitive and future compensation "means more" (i.e., has more value) in the calculations.  10% would be extremely conservative.  I'd choose something like 4-7% to be the most realistic.</t>
  </si>
  <si>
    <t>6) If you don't want to have your compensation go up by X% per year, you can manually type in your expected compensation in the appropriate year(s).  The NPV and breakeven formulas will still calculate accordingly.  Bear in mind, this may overwrite other formulas, which you will have to recreate (or open the original document) if you want to get those back.</t>
  </si>
  <si>
    <t>3) Keep in mind, this is not designed to be exact to the nearest penny.  The more time that I spent creating this, the more complex the tool started to become (for instance, I was thinking that you could choose different growth rates for your salary and your bonus--ultimately I opted for a simpler "total compensation" growth rate).  I didn't want to get too crazy or too intricate where it became hard for people to follow with more than a simple set of directions.  I thought that if I had some solid data entry placeholders, you could tweak things as you thought appropriate for your given situation.  All of the formulas are there for you to play with, tweak, and adjust.  If you have any questions on how to make changes based on your circumstances, let me know.</t>
  </si>
  <si>
    <t>OK, so it's not for me to decide if you should do NYU's part-time program or Wharton's full-time program.  The program that makes the most sense given your career goals is up to you to decide.  What I can do though, is help determine the cost-benefit analysis of giving up two years of your salary, versus staying in the workforce and going through a three-year part time program.  I was considering making a seperate tool/calculator for this, but I didn't want to get complicated.  Here are the directions that I recommend following if you want to compare whether or not you should do a full-time or a part-time MBA program</t>
  </si>
  <si>
    <t>2029 or later</t>
  </si>
  <si>
    <t>Full-Time</t>
  </si>
  <si>
    <t>4) If you are matriculating in 2010, 2011, or another year, simply change the dates accordingly.  My base assumption is for folks matriculating in 2009.*</t>
  </si>
  <si>
    <t>(2024-2029)</t>
  </si>
  <si>
    <t>Year 4 (2020) Salary/Bonus</t>
  </si>
  <si>
    <t>(2018 - 2019)</t>
  </si>
  <si>
    <t>(2021-2029)</t>
  </si>
  <si>
    <t>Year 5 (2024) Salary/Bonus</t>
  </si>
  <si>
    <t>(2020 - 2023)</t>
  </si>
  <si>
    <t>(2025-2029)</t>
  </si>
  <si>
    <t>(2021-2023)</t>
  </si>
  <si>
    <t>Year 8 (2024) Salary/Bonus</t>
  </si>
  <si>
    <t>(2020 - 2022)</t>
  </si>
  <si>
    <t>Year 4 (2023) Salary/Bonus</t>
  </si>
  <si>
    <t>(2024 - 2025)</t>
  </si>
  <si>
    <t>Year 8 (2026) Salary/Bonus</t>
  </si>
  <si>
    <t>(2027 - 2029)</t>
  </si>
  <si>
    <t>John</t>
  </si>
  <si>
    <t>Alice</t>
  </si>
  <si>
    <t>Pre-MBA Salary</t>
  </si>
  <si>
    <t>Post-MBA Salary</t>
  </si>
  <si>
    <t>Break-Even Year</t>
  </si>
  <si>
    <t>Value of an MBA (Alice)</t>
  </si>
  <si>
    <t>Value of an MBA (John)</t>
  </si>
  <si>
    <t>10+ years after graduation</t>
  </si>
  <si>
    <t>Yearly Tuition/ fees</t>
  </si>
  <si>
    <t>Discount Rate</t>
  </si>
  <si>
    <t>Five years after graduation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</si>
</sst>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44" formatCode="_(&quot;$&quot;* #,##0.00_);_(&quot;$&quot;* \(#,##0.00\);_(&quot;$&quot;* &quot;-&quot;??_);_(@_)"/>
    <numFmt numFmtId="164" formatCode="&quot;$&quot;#,##0"/>
    <numFmt numFmtId="165" formatCode="0.0%"/>
  </numFmts>
  <fonts count="19" x14ac:knownFonts="1">
    <font>
      <sz val="10"/>
      <name val="Arial"/>
    </font>
    <font>
      <sz val="10"/>
      <name val="Arial"/>
      <family val="2"/>
    </font>
    <font>
      <sz val="8"/>
      <name val="Arial"/>
      <family val="2"/>
    </font>
    <font>
      <b/>
      <sz val="28"/>
      <name val="Arial"/>
      <family val="2"/>
    </font>
    <font>
      <b/>
      <sz val="10"/>
      <name val="Arial"/>
      <family val="2"/>
    </font>
    <font>
      <sz val="8"/>
      <color indexed="81"/>
      <name val="Tahoma"/>
      <family val="2"/>
    </font>
    <font>
      <b/>
      <sz val="8"/>
      <color indexed="81"/>
      <name val="Tahoma"/>
      <family val="2"/>
    </font>
    <font>
      <sz val="10"/>
      <color indexed="9"/>
      <name val="Arial"/>
      <family val="2"/>
    </font>
    <font>
      <b/>
      <sz val="16"/>
      <color indexed="12"/>
      <name val="Arial"/>
      <family val="2"/>
    </font>
    <font>
      <sz val="10"/>
      <name val="Arial"/>
      <family val="2"/>
    </font>
    <font>
      <sz val="9"/>
      <name val="Arial"/>
      <family val="2"/>
    </font>
    <font>
      <b/>
      <sz val="9"/>
      <color indexed="17"/>
      <name val="Arial"/>
      <family val="2"/>
    </font>
    <font>
      <sz val="10"/>
      <color indexed="12"/>
      <name val="Arial"/>
      <family val="2"/>
    </font>
    <font>
      <b/>
      <sz val="16"/>
      <color indexed="17"/>
      <name val="Arial"/>
      <family val="2"/>
    </font>
    <font>
      <sz val="8"/>
      <color indexed="17"/>
      <name val="Arial"/>
      <family val="2"/>
    </font>
    <font>
      <sz val="10"/>
      <color indexed="17"/>
      <name val="Arial"/>
      <family val="2"/>
    </font>
    <font>
      <sz val="14"/>
      <name val="Arial"/>
      <family val="2"/>
    </font>
    <font>
      <b/>
      <sz val="14"/>
      <name val="Arial"/>
      <family val="2"/>
    </font>
    <font>
      <sz val="10"/>
      <color indexed="81"/>
      <name val="Tahoma"/>
      <family val="2"/>
    </font>
  </fonts>
  <fills count="14">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indexed="42"/>
        <bgColor indexed="64"/>
      </patternFill>
    </fill>
    <fill>
      <patternFill patternType="solid">
        <fgColor indexed="47"/>
        <bgColor indexed="64"/>
      </patternFill>
    </fill>
    <fill>
      <patternFill patternType="solid">
        <fgColor indexed="40"/>
        <bgColor indexed="64"/>
      </patternFill>
    </fill>
    <fill>
      <patternFill patternType="solid">
        <fgColor indexed="11"/>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2"/>
        <bgColor indexed="64"/>
      </patternFill>
    </fill>
    <fill>
      <patternFill patternType="solid">
        <fgColor rgb="FFFFC000"/>
        <bgColor indexed="64"/>
      </patternFill>
    </fill>
  </fills>
  <borders count="40">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4">
    <xf numFmtId="0" fontId="0" fillId="0" borderId="0" xfId="0"/>
    <xf numFmtId="0" fontId="0" fillId="0" borderId="0" xfId="0" applyAlignment="1">
      <alignment horizontal="right"/>
    </xf>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42" fontId="0" fillId="0" borderId="3" xfId="1" applyNumberFormat="1" applyFont="1" applyBorder="1" applyAlignment="1">
      <alignment horizontal="right"/>
    </xf>
    <xf numFmtId="165" fontId="0" fillId="0" borderId="0" xfId="0" applyNumberFormat="1" applyBorder="1"/>
    <xf numFmtId="0" fontId="0" fillId="0" borderId="5" xfId="0" applyBorder="1"/>
    <xf numFmtId="0" fontId="0" fillId="0" borderId="6" xfId="0" applyBorder="1"/>
    <xf numFmtId="0" fontId="0" fillId="0" borderId="7" xfId="0" applyBorder="1"/>
    <xf numFmtId="0" fontId="0" fillId="0" borderId="3" xfId="0" applyBorder="1" applyAlignment="1">
      <alignment horizontal="right"/>
    </xf>
    <xf numFmtId="0" fontId="0" fillId="0" borderId="5" xfId="0" applyBorder="1" applyAlignment="1">
      <alignment horizontal="right"/>
    </xf>
    <xf numFmtId="164" fontId="0" fillId="0" borderId="3" xfId="0" applyNumberFormat="1" applyBorder="1" applyAlignment="1">
      <alignment horizontal="right"/>
    </xf>
    <xf numFmtId="0" fontId="0" fillId="0" borderId="8" xfId="0" applyBorder="1" applyAlignment="1">
      <alignment horizontal="right"/>
    </xf>
    <xf numFmtId="42" fontId="1" fillId="0" borderId="3" xfId="1" applyNumberFormat="1" applyBorder="1" applyAlignment="1">
      <alignment horizontal="right"/>
    </xf>
    <xf numFmtId="164" fontId="1" fillId="0" borderId="4" xfId="1" applyNumberFormat="1" applyBorder="1" applyAlignment="1">
      <alignment horizontal="right"/>
    </xf>
    <xf numFmtId="164" fontId="1" fillId="0" borderId="7" xfId="1" applyNumberFormat="1" applyBorder="1" applyAlignment="1">
      <alignment horizontal="right"/>
    </xf>
    <xf numFmtId="42" fontId="1" fillId="0" borderId="3" xfId="1" applyNumberFormat="1" applyFont="1" applyBorder="1" applyAlignment="1">
      <alignment horizontal="left"/>
    </xf>
    <xf numFmtId="165" fontId="0" fillId="2" borderId="9" xfId="2" applyNumberFormat="1" applyFont="1" applyFill="1" applyBorder="1"/>
    <xf numFmtId="0" fontId="0" fillId="3" borderId="10" xfId="0" applyFill="1" applyBorder="1"/>
    <xf numFmtId="164" fontId="0" fillId="3" borderId="11" xfId="0" applyNumberFormat="1" applyFill="1" applyBorder="1"/>
    <xf numFmtId="0" fontId="0" fillId="0" borderId="0" xfId="0" applyBorder="1" applyAlignment="1">
      <alignment horizontal="right"/>
    </xf>
    <xf numFmtId="164" fontId="0" fillId="0" borderId="0" xfId="0" applyNumberFormat="1" applyBorder="1"/>
    <xf numFmtId="0" fontId="0" fillId="0" borderId="12" xfId="0" applyBorder="1"/>
    <xf numFmtId="42" fontId="0" fillId="2" borderId="9" xfId="1" applyNumberFormat="1" applyFont="1" applyFill="1" applyBorder="1" applyAlignment="1">
      <alignment horizontal="right"/>
    </xf>
    <xf numFmtId="42" fontId="1" fillId="2" borderId="9" xfId="1" applyNumberFormat="1" applyFill="1" applyBorder="1" applyAlignment="1">
      <alignment horizontal="right"/>
    </xf>
    <xf numFmtId="165" fontId="0" fillId="2" borderId="9" xfId="0" applyNumberFormat="1" applyFill="1" applyBorder="1"/>
    <xf numFmtId="165" fontId="1" fillId="2" borderId="9" xfId="2" applyNumberFormat="1" applyFill="1" applyBorder="1"/>
    <xf numFmtId="0" fontId="7" fillId="0" borderId="0" xfId="0" applyFont="1"/>
    <xf numFmtId="0" fontId="7" fillId="0" borderId="0" xfId="0" applyFont="1" applyAlignment="1">
      <alignment horizontal="right"/>
    </xf>
    <xf numFmtId="0" fontId="1" fillId="0" borderId="0" xfId="0" applyFont="1"/>
    <xf numFmtId="0" fontId="0" fillId="3" borderId="13" xfId="0" applyFill="1" applyBorder="1"/>
    <xf numFmtId="0" fontId="0" fillId="3" borderId="14" xfId="0" applyFill="1" applyBorder="1"/>
    <xf numFmtId="0" fontId="0" fillId="3" borderId="15" xfId="0" applyFill="1" applyBorder="1"/>
    <xf numFmtId="0" fontId="0" fillId="4" borderId="0" xfId="0" applyFill="1"/>
    <xf numFmtId="165" fontId="1" fillId="2" borderId="9" xfId="2" applyNumberFormat="1" applyFont="1" applyFill="1" applyBorder="1"/>
    <xf numFmtId="0" fontId="1" fillId="0" borderId="0" xfId="0" applyFont="1" applyAlignment="1">
      <alignment horizontal="right"/>
    </xf>
    <xf numFmtId="0" fontId="1" fillId="0" borderId="12" xfId="0" applyFont="1" applyBorder="1"/>
    <xf numFmtId="0" fontId="1" fillId="0" borderId="3" xfId="0" applyFont="1" applyBorder="1"/>
    <xf numFmtId="0" fontId="0" fillId="2" borderId="9" xfId="0" applyFill="1" applyBorder="1"/>
    <xf numFmtId="42" fontId="0" fillId="0" borderId="1" xfId="1" applyNumberFormat="1" applyFont="1" applyFill="1" applyBorder="1" applyAlignment="1">
      <alignment horizontal="left"/>
    </xf>
    <xf numFmtId="0" fontId="15" fillId="0" borderId="2" xfId="0" applyFont="1" applyBorder="1"/>
    <xf numFmtId="0" fontId="0" fillId="3" borderId="24" xfId="0" applyFill="1" applyBorder="1"/>
    <xf numFmtId="164" fontId="0" fillId="3" borderId="24" xfId="0" applyNumberFormat="1" applyFill="1" applyBorder="1"/>
    <xf numFmtId="0" fontId="0" fillId="3" borderId="26" xfId="0" applyFill="1" applyBorder="1"/>
    <xf numFmtId="164" fontId="0" fillId="3" borderId="27" xfId="0" applyNumberFormat="1" applyFill="1" applyBorder="1"/>
    <xf numFmtId="0" fontId="0" fillId="6" borderId="26" xfId="0" applyFill="1" applyBorder="1"/>
    <xf numFmtId="164" fontId="0" fillId="6" borderId="27" xfId="0" applyNumberFormat="1" applyFill="1" applyBorder="1"/>
    <xf numFmtId="164" fontId="0" fillId="6" borderId="28" xfId="0" applyNumberFormat="1" applyFill="1" applyBorder="1"/>
    <xf numFmtId="0" fontId="12" fillId="0" borderId="25" xfId="0" applyFont="1" applyBorder="1" applyAlignment="1"/>
    <xf numFmtId="0" fontId="12" fillId="0" borderId="30" xfId="0" applyFont="1" applyBorder="1" applyAlignment="1">
      <alignment horizontal="center"/>
    </xf>
    <xf numFmtId="0" fontId="12" fillId="0" borderId="30" xfId="0" applyFont="1" applyBorder="1" applyAlignment="1"/>
    <xf numFmtId="0" fontId="12" fillId="0" borderId="31" xfId="0" applyFont="1" applyBorder="1" applyAlignment="1"/>
    <xf numFmtId="0" fontId="0" fillId="3" borderId="32" xfId="0" applyFill="1" applyBorder="1"/>
    <xf numFmtId="0" fontId="0" fillId="6" borderId="24" xfId="0" applyFill="1" applyBorder="1"/>
    <xf numFmtId="0" fontId="12" fillId="0" borderId="33" xfId="0" applyFont="1" applyBorder="1" applyAlignment="1">
      <alignment horizontal="center"/>
    </xf>
    <xf numFmtId="0" fontId="12" fillId="0" borderId="33" xfId="0" applyFont="1" applyBorder="1" applyAlignment="1"/>
    <xf numFmtId="0" fontId="12" fillId="0" borderId="34" xfId="0" applyFont="1" applyBorder="1" applyAlignment="1"/>
    <xf numFmtId="164" fontId="0" fillId="6" borderId="24" xfId="0" applyNumberFormat="1" applyFill="1" applyBorder="1"/>
    <xf numFmtId="0" fontId="0" fillId="7" borderId="24" xfId="0" applyFill="1" applyBorder="1"/>
    <xf numFmtId="164" fontId="0" fillId="7" borderId="24" xfId="0" applyNumberFormat="1" applyFill="1" applyBorder="1"/>
    <xf numFmtId="0" fontId="12" fillId="0" borderId="35" xfId="0" applyFont="1" applyBorder="1" applyAlignment="1">
      <alignment horizontal="center"/>
    </xf>
    <xf numFmtId="0" fontId="12" fillId="0" borderId="12" xfId="0" applyFont="1" applyBorder="1" applyAlignment="1"/>
    <xf numFmtId="0" fontId="12" fillId="0" borderId="1" xfId="0" applyFont="1" applyBorder="1" applyAlignment="1"/>
    <xf numFmtId="0" fontId="12" fillId="0" borderId="2" xfId="0" applyFont="1" applyBorder="1" applyAlignment="1"/>
    <xf numFmtId="0" fontId="12" fillId="0" borderId="1" xfId="0" applyFont="1" applyBorder="1" applyAlignment="1">
      <alignment horizontal="center"/>
    </xf>
    <xf numFmtId="164" fontId="0" fillId="7" borderId="27" xfId="0" applyNumberFormat="1" applyFill="1" applyBorder="1"/>
    <xf numFmtId="0" fontId="0" fillId="8" borderId="24" xfId="0" applyFill="1" applyBorder="1"/>
    <xf numFmtId="0" fontId="0" fillId="8" borderId="36" xfId="0" applyFill="1" applyBorder="1"/>
    <xf numFmtId="164" fontId="0" fillId="8" borderId="27" xfId="0" applyNumberFormat="1" applyFill="1" applyBorder="1"/>
    <xf numFmtId="164" fontId="0" fillId="8" borderId="28" xfId="0" applyNumberFormat="1" applyFill="1" applyBorder="1"/>
    <xf numFmtId="0" fontId="12" fillId="0" borderId="12" xfId="0" applyFont="1" applyBorder="1" applyAlignment="1">
      <alignment horizontal="center"/>
    </xf>
    <xf numFmtId="0" fontId="0" fillId="6" borderId="37" xfId="0" applyFill="1" applyBorder="1"/>
    <xf numFmtId="0" fontId="0" fillId="6" borderId="38" xfId="0" applyFill="1" applyBorder="1"/>
    <xf numFmtId="164" fontId="0" fillId="6" borderId="11" xfId="0" applyNumberFormat="1" applyFill="1" applyBorder="1"/>
    <xf numFmtId="0" fontId="0" fillId="7" borderId="36" xfId="0" applyFill="1" applyBorder="1"/>
    <xf numFmtId="164" fontId="0" fillId="7" borderId="28" xfId="0" applyNumberFormat="1" applyFill="1" applyBorder="1"/>
    <xf numFmtId="0" fontId="0" fillId="6" borderId="32" xfId="0" applyFill="1" applyBorder="1"/>
    <xf numFmtId="42" fontId="0" fillId="0" borderId="6" xfId="1" applyNumberFormat="1" applyFont="1" applyFill="1" applyBorder="1" applyAlignment="1">
      <alignment horizontal="left"/>
    </xf>
    <xf numFmtId="42" fontId="0" fillId="0" borderId="5" xfId="1" applyNumberFormat="1" applyFont="1" applyFill="1" applyBorder="1" applyAlignment="1">
      <alignment horizontal="left"/>
    </xf>
    <xf numFmtId="0" fontId="9" fillId="0" borderId="5" xfId="0" applyFont="1" applyBorder="1" applyAlignment="1">
      <alignment horizontal="right"/>
    </xf>
    <xf numFmtId="0" fontId="1" fillId="0" borderId="6" xfId="0" applyFont="1" applyBorder="1"/>
    <xf numFmtId="0" fontId="1" fillId="0" borderId="0" xfId="0" applyFont="1" applyBorder="1"/>
    <xf numFmtId="164" fontId="4" fillId="10" borderId="3" xfId="0" applyNumberFormat="1" applyFont="1" applyFill="1" applyBorder="1" applyAlignment="1">
      <alignment horizontal="right"/>
    </xf>
    <xf numFmtId="164" fontId="4" fillId="10" borderId="4" xfId="1" applyNumberFormat="1" applyFont="1" applyFill="1" applyBorder="1" applyAlignment="1">
      <alignment horizontal="right"/>
    </xf>
    <xf numFmtId="0" fontId="0" fillId="11" borderId="0" xfId="0" applyFill="1"/>
    <xf numFmtId="0" fontId="7" fillId="11" borderId="0" xfId="0" applyFont="1" applyFill="1"/>
    <xf numFmtId="0" fontId="0" fillId="11" borderId="0" xfId="0" applyFill="1" applyBorder="1"/>
    <xf numFmtId="0" fontId="0" fillId="11" borderId="4" xfId="0" applyFill="1" applyBorder="1"/>
    <xf numFmtId="164" fontId="0" fillId="11" borderId="0" xfId="0" applyNumberFormat="1" applyFill="1" applyBorder="1"/>
    <xf numFmtId="0" fontId="7" fillId="11" borderId="0" xfId="0" applyFont="1" applyFill="1" applyAlignment="1">
      <alignment horizontal="right"/>
    </xf>
    <xf numFmtId="0" fontId="0" fillId="11" borderId="0" xfId="0" applyFill="1" applyAlignment="1">
      <alignment horizontal="right"/>
    </xf>
    <xf numFmtId="0" fontId="1" fillId="11" borderId="0" xfId="0" applyFont="1" applyFill="1"/>
    <xf numFmtId="164" fontId="1" fillId="9" borderId="4" xfId="1" applyNumberFormat="1" applyFill="1" applyBorder="1" applyAlignment="1">
      <alignment horizontal="right"/>
    </xf>
    <xf numFmtId="0" fontId="0" fillId="9" borderId="0" xfId="0" applyFill="1"/>
    <xf numFmtId="0" fontId="0" fillId="10" borderId="0" xfId="0" applyFill="1"/>
    <xf numFmtId="0" fontId="0" fillId="9" borderId="3" xfId="0" applyFill="1" applyBorder="1" applyAlignment="1">
      <alignment horizontal="right"/>
    </xf>
    <xf numFmtId="0" fontId="16" fillId="11" borderId="0" xfId="0" applyFont="1" applyFill="1"/>
    <xf numFmtId="0" fontId="17" fillId="12" borderId="39" xfId="0" applyFont="1" applyFill="1" applyBorder="1"/>
    <xf numFmtId="0" fontId="17" fillId="11" borderId="24" xfId="0" applyFont="1" applyFill="1" applyBorder="1"/>
    <xf numFmtId="42" fontId="16" fillId="11" borderId="24" xfId="0" applyNumberFormat="1" applyFont="1" applyFill="1" applyBorder="1"/>
    <xf numFmtId="42" fontId="16" fillId="11" borderId="35" xfId="0" applyNumberFormat="1" applyFont="1" applyFill="1" applyBorder="1"/>
    <xf numFmtId="0" fontId="16" fillId="11" borderId="35" xfId="0" applyFont="1" applyFill="1" applyBorder="1" applyAlignment="1">
      <alignment horizontal="center"/>
    </xf>
    <xf numFmtId="0" fontId="16" fillId="11" borderId="34" xfId="0" applyFont="1" applyFill="1" applyBorder="1"/>
    <xf numFmtId="0" fontId="17" fillId="13" borderId="24" xfId="0" applyFont="1" applyFill="1" applyBorder="1"/>
    <xf numFmtId="9" fontId="16" fillId="11" borderId="24" xfId="2" applyFont="1" applyFill="1" applyBorder="1"/>
    <xf numFmtId="0" fontId="16" fillId="10" borderId="35" xfId="0" applyFont="1" applyFill="1" applyBorder="1" applyAlignment="1">
      <alignment horizontal="center"/>
    </xf>
    <xf numFmtId="0" fontId="16" fillId="10" borderId="34" xfId="0" applyFont="1" applyFill="1" applyBorder="1"/>
    <xf numFmtId="42" fontId="16" fillId="10" borderId="24" xfId="0" applyNumberFormat="1" applyFont="1" applyFill="1" applyBorder="1"/>
    <xf numFmtId="0" fontId="0" fillId="4" borderId="0" xfId="0" applyFill="1" applyAlignment="1">
      <alignment horizontal="left" vertical="center" wrapText="1"/>
    </xf>
    <xf numFmtId="0" fontId="0" fillId="4" borderId="0" xfId="0" applyFill="1" applyAlignment="1">
      <alignment horizontal="left" wrapText="1"/>
    </xf>
    <xf numFmtId="0" fontId="10" fillId="4" borderId="0" xfId="0" applyFont="1" applyFill="1" applyAlignment="1">
      <alignment horizontal="left" wrapText="1"/>
    </xf>
    <xf numFmtId="0" fontId="8" fillId="4" borderId="0" xfId="0" applyFont="1" applyFill="1" applyAlignment="1">
      <alignment horizontal="left"/>
    </xf>
    <xf numFmtId="0" fontId="1" fillId="4" borderId="0" xfId="0" applyFont="1" applyFill="1" applyAlignment="1">
      <alignment horizontal="left" wrapText="1"/>
    </xf>
    <xf numFmtId="0" fontId="0" fillId="4" borderId="0" xfId="0" applyFill="1" applyAlignment="1">
      <alignment horizontal="center" wrapText="1"/>
    </xf>
    <xf numFmtId="0" fontId="0" fillId="4" borderId="0" xfId="0" applyFill="1" applyAlignment="1">
      <alignment horizontal="center" vertical="center" wrapText="1"/>
    </xf>
    <xf numFmtId="0" fontId="11" fillId="4" borderId="0" xfId="0" applyFont="1" applyFill="1" applyAlignment="1">
      <alignment horizontal="left" wrapText="1"/>
    </xf>
    <xf numFmtId="0" fontId="13" fillId="4" borderId="0" xfId="0" applyFont="1" applyFill="1" applyAlignment="1">
      <alignment horizontal="center"/>
    </xf>
    <xf numFmtId="0" fontId="1" fillId="0" borderId="0" xfId="0" applyFont="1" applyBorder="1" applyAlignment="1">
      <alignment horizontal="right"/>
    </xf>
    <xf numFmtId="0" fontId="1" fillId="0" borderId="4" xfId="0" applyFont="1" applyBorder="1" applyAlignment="1">
      <alignment horizontal="right"/>
    </xf>
    <xf numFmtId="0" fontId="1" fillId="0" borderId="6" xfId="0" applyFont="1" applyBorder="1" applyAlignment="1">
      <alignment horizontal="right"/>
    </xf>
    <xf numFmtId="0" fontId="1" fillId="0" borderId="7" xfId="0" applyFont="1" applyBorder="1" applyAlignment="1">
      <alignment horizontal="right"/>
    </xf>
    <xf numFmtId="0" fontId="4" fillId="5" borderId="13" xfId="0" applyFont="1" applyFill="1" applyBorder="1" applyAlignment="1">
      <alignment horizontal="center"/>
    </xf>
    <xf numFmtId="0" fontId="4" fillId="5" borderId="15" xfId="0" applyFont="1" applyFill="1" applyBorder="1" applyAlignment="1">
      <alignment horizontal="center"/>
    </xf>
    <xf numFmtId="0" fontId="4" fillId="5" borderId="14" xfId="0" applyFont="1" applyFill="1" applyBorder="1" applyAlignment="1">
      <alignment horizontal="center"/>
    </xf>
    <xf numFmtId="0" fontId="1" fillId="3" borderId="13" xfId="0" applyFont="1" applyFill="1" applyBorder="1" applyAlignment="1">
      <alignment horizontal="left"/>
    </xf>
    <xf numFmtId="0" fontId="1" fillId="3" borderId="15" xfId="0" applyFont="1" applyFill="1" applyBorder="1" applyAlignment="1">
      <alignment horizontal="left"/>
    </xf>
    <xf numFmtId="0" fontId="0" fillId="3" borderId="13" xfId="0" applyFill="1" applyBorder="1" applyAlignment="1">
      <alignment horizontal="left"/>
    </xf>
    <xf numFmtId="0" fontId="0" fillId="3" borderId="14" xfId="0" applyFill="1" applyBorder="1" applyAlignment="1">
      <alignment horizontal="left"/>
    </xf>
    <xf numFmtId="0" fontId="0" fillId="3" borderId="15" xfId="0" applyFill="1" applyBorder="1" applyAlignment="1">
      <alignment horizontal="left"/>
    </xf>
    <xf numFmtId="0" fontId="1" fillId="0" borderId="1" xfId="0" applyFont="1" applyBorder="1" applyAlignment="1">
      <alignment horizontal="right"/>
    </xf>
    <xf numFmtId="0" fontId="1" fillId="0" borderId="2" xfId="0" applyFont="1" applyBorder="1" applyAlignment="1">
      <alignment horizontal="right"/>
    </xf>
    <xf numFmtId="0" fontId="3" fillId="3" borderId="13" xfId="0" applyFont="1" applyFill="1" applyBorder="1" applyAlignment="1">
      <alignment horizontal="center"/>
    </xf>
    <xf numFmtId="0" fontId="3" fillId="3" borderId="15" xfId="0" applyFont="1" applyFill="1" applyBorder="1" applyAlignment="1">
      <alignment horizontal="center"/>
    </xf>
    <xf numFmtId="0" fontId="3" fillId="3" borderId="14" xfId="0" applyFont="1" applyFill="1" applyBorder="1" applyAlignment="1">
      <alignment horizont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4" fillId="0" borderId="25" xfId="0" applyFont="1" applyBorder="1" applyAlignment="1">
      <alignment horizontal="center"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4" fillId="5" borderId="12" xfId="0" applyFont="1" applyFill="1" applyBorder="1" applyAlignment="1">
      <alignment horizontal="center"/>
    </xf>
    <xf numFmtId="0" fontId="4" fillId="5" borderId="2" xfId="0" applyFont="1" applyFill="1" applyBorder="1" applyAlignment="1">
      <alignment horizontal="center"/>
    </xf>
    <xf numFmtId="0" fontId="17" fillId="12" borderId="39" xfId="0" applyFont="1" applyFill="1" applyBorder="1" applyAlignment="1">
      <alignment horizontal="center"/>
    </xf>
    <xf numFmtId="0" fontId="0" fillId="0" borderId="24" xfId="0" applyBorder="1" applyAlignment="1">
      <alignment horizontal="center"/>
    </xf>
    <xf numFmtId="0" fontId="1" fillId="3" borderId="14" xfId="0" applyFont="1" applyFill="1" applyBorder="1" applyAlignment="1">
      <alignment horizontal="left"/>
    </xf>
    <xf numFmtId="0" fontId="4" fillId="0" borderId="12" xfId="0" applyFont="1" applyBorder="1" applyAlignment="1">
      <alignment horizontal="center" vertical="center"/>
    </xf>
    <xf numFmtId="0" fontId="12" fillId="0" borderId="33" xfId="0" applyFont="1" applyBorder="1" applyAlignment="1">
      <alignment horizontal="center"/>
    </xf>
    <xf numFmtId="0" fontId="12" fillId="0" borderId="29" xfId="0" applyFont="1" applyBorder="1" applyAlignment="1">
      <alignment horizontal="center"/>
    </xf>
  </cellXfs>
  <cellStyles count="3">
    <cellStyle name="Currency" xfId="1" builtinId="4"/>
    <cellStyle name="Normal" xfId="0" builtinId="0"/>
    <cellStyle name="Percent" xfId="2" builtinId="5"/>
  </cellStyles>
  <dxfs count="29">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27"/>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dxf>
    <dxf>
      <fill>
        <patternFill>
          <bgColor indexed="27"/>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27"/>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27"/>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ill>
        <patternFill>
          <bgColor indexed="27"/>
        </patternFill>
      </fill>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200527</xdr:colOff>
      <xdr:row>2</xdr:row>
      <xdr:rowOff>20054</xdr:rowOff>
    </xdr:from>
    <xdr:to>
      <xdr:col>10</xdr:col>
      <xdr:colOff>350921</xdr:colOff>
      <xdr:row>5</xdr:row>
      <xdr:rowOff>70186</xdr:rowOff>
    </xdr:to>
    <xdr:sp macro="" textlink="">
      <xdr:nvSpPr>
        <xdr:cNvPr id="2" name="TextBox 1"/>
        <xdr:cNvSpPr txBox="1"/>
      </xdr:nvSpPr>
      <xdr:spPr>
        <a:xfrm>
          <a:off x="4922922" y="441159"/>
          <a:ext cx="2596815" cy="56147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This</a:t>
          </a:r>
          <a:r>
            <a:rPr lang="en-US" sz="1100" b="1" baseline="0"/>
            <a:t> document remains unaltered except for the date changes in #4, and extra colored worksheets for article.</a:t>
          </a:r>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81"/>
  <sheetViews>
    <sheetView tabSelected="1" zoomScale="95" zoomScaleNormal="95" workbookViewId="0">
      <selection activeCell="A11" sqref="A11:K11"/>
    </sheetView>
  </sheetViews>
  <sheetFormatPr defaultColWidth="0" defaultRowHeight="12.75" zeroHeight="1" x14ac:dyDescent="0.2"/>
  <cols>
    <col min="1" max="1" width="25" style="36" bestFit="1" customWidth="1"/>
    <col min="2" max="11" width="9.140625" style="36" customWidth="1"/>
    <col min="12" max="16384" width="0" style="36" hidden="1"/>
  </cols>
  <sheetData>
    <row r="1" spans="1:256" ht="20.25" x14ac:dyDescent="0.3">
      <c r="A1" s="119" t="s">
        <v>9</v>
      </c>
      <c r="B1" s="119"/>
      <c r="C1" s="119"/>
      <c r="D1" s="119"/>
      <c r="E1" s="119"/>
      <c r="F1" s="119"/>
      <c r="G1" s="119"/>
      <c r="H1" s="119"/>
      <c r="I1" s="119"/>
      <c r="J1" s="119"/>
      <c r="K1" s="119"/>
    </row>
    <row r="2" spans="1:256" x14ac:dyDescent="0.2">
      <c r="A2" s="118" t="s">
        <v>68</v>
      </c>
      <c r="B2" s="118"/>
      <c r="C2" s="118"/>
      <c r="D2" s="118"/>
      <c r="E2" s="118"/>
      <c r="F2" s="118"/>
      <c r="G2" s="118"/>
      <c r="H2" s="118"/>
      <c r="I2" s="118"/>
      <c r="J2" s="118"/>
      <c r="K2" s="118"/>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c r="CH2" s="112"/>
      <c r="CI2" s="112"/>
      <c r="CJ2" s="112"/>
      <c r="CK2" s="112"/>
      <c r="CL2" s="112"/>
      <c r="CM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c r="IJ2" s="112"/>
      <c r="IK2" s="112"/>
      <c r="IL2" s="112"/>
      <c r="IM2" s="112"/>
      <c r="IN2" s="112"/>
      <c r="IO2" s="112"/>
      <c r="IP2" s="112"/>
      <c r="IQ2" s="112"/>
      <c r="IR2" s="112"/>
      <c r="IS2" s="112"/>
      <c r="IT2" s="112"/>
      <c r="IU2" s="112"/>
      <c r="IV2" s="112"/>
    </row>
    <row r="3" spans="1:256" x14ac:dyDescent="0.2">
      <c r="A3" s="113" t="s">
        <v>14</v>
      </c>
      <c r="B3" s="113"/>
      <c r="C3" s="113"/>
      <c r="D3" s="113"/>
      <c r="E3" s="113"/>
      <c r="F3" s="113"/>
      <c r="G3" s="113"/>
      <c r="H3" s="113"/>
      <c r="I3" s="113"/>
      <c r="J3" s="113"/>
      <c r="K3" s="113"/>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c r="IJ3" s="112"/>
      <c r="IK3" s="112"/>
      <c r="IL3" s="112"/>
      <c r="IM3" s="112"/>
      <c r="IN3" s="112"/>
      <c r="IO3" s="112"/>
      <c r="IP3" s="112"/>
      <c r="IQ3" s="112"/>
      <c r="IR3" s="112"/>
      <c r="IS3" s="112"/>
      <c r="IT3" s="112"/>
      <c r="IU3" s="112"/>
      <c r="IV3" s="112"/>
    </row>
    <row r="4" spans="1:256" ht="6.95" customHeight="1" x14ac:dyDescent="0.2">
      <c r="A4" s="113"/>
      <c r="B4" s="113"/>
      <c r="C4" s="113"/>
      <c r="D4" s="113"/>
      <c r="E4" s="113"/>
      <c r="F4" s="113"/>
      <c r="G4" s="113"/>
      <c r="H4" s="113"/>
      <c r="I4" s="113"/>
      <c r="J4" s="113"/>
      <c r="K4" s="113"/>
    </row>
    <row r="5" spans="1:256" ht="20.25" x14ac:dyDescent="0.3">
      <c r="A5" s="114" t="s">
        <v>54</v>
      </c>
      <c r="B5" s="114"/>
      <c r="C5" s="114"/>
      <c r="D5" s="114"/>
      <c r="E5" s="114"/>
      <c r="F5" s="114"/>
      <c r="G5" s="114"/>
      <c r="H5" s="114"/>
      <c r="I5" s="114"/>
      <c r="J5" s="114"/>
      <c r="K5" s="114"/>
    </row>
    <row r="6" spans="1:256" ht="6.95" customHeight="1" x14ac:dyDescent="0.2">
      <c r="A6" s="112"/>
      <c r="B6" s="112"/>
      <c r="C6" s="112"/>
      <c r="D6" s="112"/>
      <c r="E6" s="112"/>
      <c r="F6" s="112"/>
      <c r="G6" s="112"/>
      <c r="H6" s="112"/>
      <c r="I6" s="112"/>
      <c r="J6" s="112"/>
      <c r="K6" s="112"/>
    </row>
    <row r="7" spans="1:256" x14ac:dyDescent="0.2">
      <c r="A7" s="112" t="s">
        <v>53</v>
      </c>
      <c r="B7" s="112"/>
      <c r="C7" s="112"/>
      <c r="D7" s="112"/>
      <c r="E7" s="112"/>
      <c r="F7" s="112"/>
      <c r="G7" s="112"/>
      <c r="H7" s="112"/>
      <c r="I7" s="112"/>
      <c r="J7" s="112"/>
      <c r="K7" s="112"/>
    </row>
    <row r="8" spans="1:256" ht="6.95" customHeight="1" x14ac:dyDescent="0.2">
      <c r="A8" s="112"/>
      <c r="B8" s="112"/>
      <c r="C8" s="112"/>
      <c r="D8" s="112"/>
      <c r="E8" s="112"/>
      <c r="F8" s="112"/>
      <c r="G8" s="112"/>
      <c r="H8" s="112"/>
      <c r="I8" s="112"/>
      <c r="J8" s="112"/>
      <c r="K8" s="112"/>
    </row>
    <row r="9" spans="1:256" ht="30" customHeight="1" x14ac:dyDescent="0.2">
      <c r="A9" s="112" t="s">
        <v>58</v>
      </c>
      <c r="B9" s="112"/>
      <c r="C9" s="112"/>
      <c r="D9" s="112"/>
      <c r="E9" s="112"/>
      <c r="F9" s="112"/>
      <c r="G9" s="112"/>
      <c r="H9" s="112"/>
      <c r="I9" s="112"/>
      <c r="J9" s="112"/>
      <c r="K9" s="112"/>
    </row>
    <row r="10" spans="1:256" ht="6.95" customHeight="1" x14ac:dyDescent="0.2">
      <c r="A10" s="112"/>
      <c r="B10" s="112"/>
      <c r="C10" s="112"/>
      <c r="D10" s="112"/>
      <c r="E10" s="112"/>
      <c r="F10" s="112"/>
      <c r="G10" s="112"/>
      <c r="H10" s="112"/>
      <c r="I10" s="112"/>
      <c r="J10" s="112"/>
      <c r="K10" s="112"/>
    </row>
    <row r="11" spans="1:256" ht="82.5" customHeight="1" x14ac:dyDescent="0.2">
      <c r="A11" s="111" t="s">
        <v>76</v>
      </c>
      <c r="B11" s="111"/>
      <c r="C11" s="111"/>
      <c r="D11" s="111"/>
      <c r="E11" s="111"/>
      <c r="F11" s="111"/>
      <c r="G11" s="111"/>
      <c r="H11" s="111"/>
      <c r="I11" s="111"/>
      <c r="J11" s="111"/>
      <c r="K11" s="111"/>
    </row>
    <row r="12" spans="1:256" ht="6.95" customHeight="1" x14ac:dyDescent="0.2">
      <c r="A12" s="111"/>
      <c r="B12" s="111"/>
      <c r="C12" s="111"/>
      <c r="D12" s="111"/>
      <c r="E12" s="111"/>
      <c r="F12" s="111"/>
      <c r="G12" s="111"/>
      <c r="H12" s="111"/>
      <c r="I12" s="111"/>
      <c r="J12" s="111"/>
      <c r="K12" s="111"/>
    </row>
    <row r="13" spans="1:256" ht="27.75" customHeight="1" x14ac:dyDescent="0.2">
      <c r="A13" s="115" t="s">
        <v>80</v>
      </c>
      <c r="B13" s="112"/>
      <c r="C13" s="112"/>
      <c r="D13" s="112"/>
      <c r="E13" s="112"/>
      <c r="F13" s="112"/>
      <c r="G13" s="112"/>
      <c r="H13" s="112"/>
      <c r="I13" s="112"/>
      <c r="J13" s="112"/>
      <c r="K13" s="112"/>
    </row>
    <row r="14" spans="1:256" ht="6.95" customHeight="1" x14ac:dyDescent="0.2">
      <c r="A14" s="112"/>
      <c r="B14" s="112"/>
      <c r="C14" s="112"/>
      <c r="D14" s="112"/>
      <c r="E14" s="112"/>
      <c r="F14" s="112"/>
      <c r="G14" s="112"/>
      <c r="H14" s="112"/>
      <c r="I14" s="112"/>
      <c r="J14" s="112"/>
      <c r="K14" s="112"/>
    </row>
    <row r="15" spans="1:256" x14ac:dyDescent="0.2">
      <c r="A15" s="112" t="s">
        <v>60</v>
      </c>
      <c r="B15" s="112"/>
      <c r="C15" s="112"/>
      <c r="D15" s="112"/>
      <c r="E15" s="112"/>
      <c r="F15" s="112"/>
      <c r="G15" s="112"/>
      <c r="H15" s="112"/>
      <c r="I15" s="112"/>
      <c r="J15" s="112"/>
      <c r="K15" s="112"/>
    </row>
    <row r="16" spans="1:256" ht="6.95" customHeight="1" x14ac:dyDescent="0.2">
      <c r="A16" s="112"/>
      <c r="B16" s="112"/>
      <c r="C16" s="112"/>
      <c r="D16" s="112"/>
      <c r="E16" s="112"/>
      <c r="F16" s="112"/>
      <c r="G16" s="112"/>
      <c r="H16" s="112"/>
      <c r="I16" s="112"/>
      <c r="J16" s="112"/>
      <c r="K16" s="112"/>
    </row>
    <row r="17" spans="1:256" ht="14.25" customHeight="1" x14ac:dyDescent="0.2">
      <c r="A17" s="112" t="s">
        <v>61</v>
      </c>
      <c r="B17" s="112"/>
      <c r="C17" s="112"/>
      <c r="D17" s="112"/>
      <c r="E17" s="112"/>
      <c r="F17" s="112"/>
      <c r="G17" s="112"/>
      <c r="H17" s="112"/>
      <c r="I17" s="112"/>
      <c r="J17" s="112"/>
      <c r="K17" s="112"/>
    </row>
    <row r="18" spans="1:256" ht="6.95" customHeight="1" x14ac:dyDescent="0.2">
      <c r="A18" s="112"/>
      <c r="B18" s="112"/>
      <c r="C18" s="112"/>
      <c r="D18" s="112"/>
      <c r="E18" s="112"/>
      <c r="F18" s="112"/>
      <c r="G18" s="112"/>
      <c r="H18" s="112"/>
      <c r="I18" s="112"/>
      <c r="J18" s="112"/>
      <c r="K18" s="112"/>
    </row>
    <row r="19" spans="1:256" ht="6.95" customHeight="1" x14ac:dyDescent="0.2">
      <c r="A19" s="112"/>
      <c r="B19" s="112"/>
      <c r="C19" s="112"/>
      <c r="D19" s="112"/>
      <c r="E19" s="112"/>
      <c r="F19" s="112"/>
      <c r="G19" s="112"/>
      <c r="H19" s="112"/>
      <c r="I19" s="112"/>
      <c r="J19" s="112"/>
      <c r="K19" s="112"/>
    </row>
    <row r="20" spans="1:256" ht="20.25" x14ac:dyDescent="0.3">
      <c r="A20" s="114" t="s">
        <v>56</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4"/>
      <c r="CQ20" s="114"/>
      <c r="CR20" s="114"/>
      <c r="CS20" s="114"/>
      <c r="CT20" s="114"/>
      <c r="CU20" s="114"/>
      <c r="CV20" s="114"/>
      <c r="CW20" s="114"/>
      <c r="CX20" s="114"/>
      <c r="CY20" s="114"/>
      <c r="CZ20" s="114"/>
      <c r="DA20" s="114"/>
      <c r="DB20" s="114"/>
      <c r="DC20" s="114"/>
      <c r="DD20" s="114"/>
      <c r="DE20" s="114"/>
      <c r="DF20" s="114"/>
      <c r="DG20" s="114"/>
      <c r="DH20" s="114"/>
      <c r="DI20" s="114"/>
      <c r="DJ20" s="114"/>
      <c r="DK20" s="114"/>
      <c r="DL20" s="114"/>
      <c r="DM20" s="114"/>
      <c r="DN20" s="114"/>
      <c r="DO20" s="114"/>
      <c r="DP20" s="114"/>
      <c r="DQ20" s="114"/>
      <c r="DR20" s="114"/>
      <c r="DS20" s="114"/>
      <c r="DT20" s="114"/>
      <c r="DU20" s="114"/>
      <c r="DV20" s="114"/>
      <c r="DW20" s="114"/>
      <c r="DX20" s="114"/>
      <c r="DY20" s="114"/>
      <c r="DZ20" s="114"/>
      <c r="EA20" s="114"/>
      <c r="EB20" s="114"/>
      <c r="EC20" s="114"/>
      <c r="ED20" s="114"/>
      <c r="EE20" s="114"/>
      <c r="EF20" s="114"/>
      <c r="EG20" s="114"/>
      <c r="EH20" s="114"/>
      <c r="EI20" s="114"/>
      <c r="EJ20" s="114"/>
      <c r="EK20" s="114"/>
      <c r="EL20" s="114"/>
      <c r="EM20" s="114"/>
      <c r="EN20" s="114"/>
      <c r="EO20" s="114"/>
      <c r="EP20" s="114"/>
      <c r="EQ20" s="114"/>
      <c r="ER20" s="114"/>
      <c r="ES20" s="114"/>
      <c r="ET20" s="114"/>
      <c r="EU20" s="114"/>
      <c r="EV20" s="114"/>
      <c r="EW20" s="114"/>
      <c r="EX20" s="114"/>
      <c r="EY20" s="114"/>
      <c r="EZ20" s="114"/>
      <c r="FA20" s="114"/>
      <c r="FB20" s="114"/>
      <c r="FC20" s="114"/>
      <c r="FD20" s="114"/>
      <c r="FE20" s="114"/>
      <c r="FF20" s="114"/>
      <c r="FG20" s="114"/>
      <c r="FH20" s="114"/>
      <c r="FI20" s="114"/>
      <c r="FJ20" s="114"/>
      <c r="FK20" s="114"/>
      <c r="FL20" s="114"/>
      <c r="FM20" s="114"/>
      <c r="FN20" s="114"/>
      <c r="FO20" s="114"/>
      <c r="FP20" s="114"/>
      <c r="FQ20" s="114"/>
      <c r="FR20" s="114"/>
      <c r="FS20" s="114"/>
      <c r="FT20" s="114"/>
      <c r="FU20" s="114"/>
      <c r="FV20" s="114"/>
      <c r="FW20" s="114"/>
      <c r="FX20" s="114"/>
      <c r="FY20" s="114"/>
      <c r="FZ20" s="114"/>
      <c r="GA20" s="114"/>
      <c r="GB20" s="114"/>
      <c r="GC20" s="114"/>
      <c r="GD20" s="114"/>
      <c r="GE20" s="114"/>
      <c r="GF20" s="114"/>
      <c r="GG20" s="114"/>
      <c r="GH20" s="114"/>
      <c r="GI20" s="114"/>
      <c r="GJ20" s="114"/>
      <c r="GK20" s="114"/>
      <c r="GL20" s="114"/>
      <c r="GM20" s="114"/>
      <c r="GN20" s="114"/>
      <c r="GO20" s="114"/>
      <c r="GP20" s="114"/>
      <c r="GQ20" s="114"/>
      <c r="GR20" s="114"/>
      <c r="GS20" s="114"/>
      <c r="GT20" s="114"/>
      <c r="GU20" s="114"/>
      <c r="GV20" s="114"/>
      <c r="GW20" s="114"/>
      <c r="GX20" s="114"/>
      <c r="GY20" s="114"/>
      <c r="GZ20" s="114"/>
      <c r="HA20" s="114"/>
      <c r="HB20" s="114"/>
      <c r="HC20" s="114"/>
      <c r="HD20" s="114"/>
      <c r="HE20" s="114"/>
      <c r="HF20" s="114"/>
      <c r="HG20" s="114"/>
      <c r="HH20" s="114"/>
      <c r="HI20" s="114"/>
      <c r="HJ20" s="114"/>
      <c r="HK20" s="114"/>
      <c r="HL20" s="114"/>
      <c r="HM20" s="114"/>
      <c r="HN20" s="114"/>
      <c r="HO20" s="114"/>
      <c r="HP20" s="114"/>
      <c r="HQ20" s="114"/>
      <c r="HR20" s="114"/>
      <c r="HS20" s="114"/>
      <c r="HT20" s="114"/>
      <c r="HU20" s="114"/>
      <c r="HV20" s="114"/>
      <c r="HW20" s="114"/>
      <c r="HX20" s="114"/>
      <c r="HY20" s="114"/>
      <c r="HZ20" s="114"/>
      <c r="IA20" s="114"/>
      <c r="IB20" s="114"/>
      <c r="IC20" s="114"/>
      <c r="ID20" s="114"/>
      <c r="IE20" s="114"/>
      <c r="IF20" s="114"/>
      <c r="IG20" s="114"/>
      <c r="IH20" s="114"/>
      <c r="II20" s="114"/>
      <c r="IJ20" s="114"/>
      <c r="IK20" s="114"/>
      <c r="IL20" s="114"/>
      <c r="IM20" s="114"/>
      <c r="IN20" s="114"/>
      <c r="IO20" s="114"/>
      <c r="IP20" s="114"/>
      <c r="IQ20" s="114"/>
      <c r="IR20" s="114"/>
      <c r="IS20" s="114"/>
      <c r="IT20" s="114"/>
      <c r="IU20" s="114"/>
      <c r="IV20" s="114"/>
    </row>
    <row r="21" spans="1:256" ht="6.95" customHeight="1" x14ac:dyDescent="0.2">
      <c r="A21" s="111"/>
      <c r="B21" s="111"/>
      <c r="C21" s="111"/>
      <c r="D21" s="111"/>
      <c r="E21" s="111"/>
      <c r="F21" s="111"/>
      <c r="G21" s="111"/>
      <c r="H21" s="111"/>
      <c r="I21" s="111"/>
      <c r="J21" s="111"/>
      <c r="K21" s="111"/>
    </row>
    <row r="22" spans="1:256" ht="44.25" customHeight="1" x14ac:dyDescent="0.2">
      <c r="A22" s="111" t="s">
        <v>10</v>
      </c>
      <c r="B22" s="111"/>
      <c r="C22" s="111"/>
      <c r="D22" s="111"/>
      <c r="E22" s="111"/>
      <c r="F22" s="111"/>
      <c r="G22" s="111"/>
      <c r="H22" s="111"/>
      <c r="I22" s="111"/>
      <c r="J22" s="111"/>
      <c r="K22" s="111"/>
    </row>
    <row r="23" spans="1:256" ht="6.95" customHeight="1" x14ac:dyDescent="0.2">
      <c r="A23" s="111"/>
      <c r="B23" s="111"/>
      <c r="C23" s="111"/>
      <c r="D23" s="111"/>
      <c r="E23" s="111"/>
      <c r="F23" s="111"/>
      <c r="G23" s="111"/>
      <c r="H23" s="111"/>
      <c r="I23" s="111"/>
      <c r="J23" s="111"/>
      <c r="K23" s="111"/>
    </row>
    <row r="24" spans="1:256" ht="70.5" customHeight="1" x14ac:dyDescent="0.2">
      <c r="A24" s="111" t="s">
        <v>66</v>
      </c>
      <c r="B24" s="111"/>
      <c r="C24" s="111"/>
      <c r="D24" s="111"/>
      <c r="E24" s="111"/>
      <c r="F24" s="111"/>
      <c r="G24" s="111"/>
      <c r="H24" s="111"/>
      <c r="I24" s="111"/>
      <c r="J24" s="111"/>
      <c r="K24" s="111"/>
    </row>
    <row r="25" spans="1:256" ht="6.95" customHeight="1" x14ac:dyDescent="0.2">
      <c r="A25" s="111"/>
      <c r="B25" s="111"/>
      <c r="C25" s="111"/>
      <c r="D25" s="111"/>
      <c r="E25" s="111"/>
      <c r="F25" s="111"/>
      <c r="G25" s="111"/>
      <c r="H25" s="111"/>
      <c r="I25" s="111"/>
      <c r="J25" s="111"/>
      <c r="K25" s="111"/>
    </row>
    <row r="26" spans="1:256" ht="93.75" customHeight="1" x14ac:dyDescent="0.2">
      <c r="A26" s="112" t="s">
        <v>6</v>
      </c>
      <c r="B26" s="112"/>
      <c r="C26" s="112"/>
      <c r="D26" s="112"/>
      <c r="E26" s="112"/>
      <c r="F26" s="112"/>
      <c r="G26" s="112"/>
      <c r="H26" s="112"/>
      <c r="I26" s="112"/>
      <c r="J26" s="112"/>
      <c r="K26" s="112"/>
    </row>
    <row r="27" spans="1:256" ht="6.95" customHeight="1" x14ac:dyDescent="0.2">
      <c r="A27" s="111"/>
      <c r="B27" s="111"/>
      <c r="C27" s="111"/>
      <c r="D27" s="111"/>
      <c r="E27" s="111"/>
      <c r="F27" s="111"/>
      <c r="G27" s="111"/>
      <c r="H27" s="111"/>
      <c r="I27" s="111"/>
      <c r="J27" s="111"/>
      <c r="K27" s="111"/>
    </row>
    <row r="28" spans="1:256" ht="60.75" customHeight="1" x14ac:dyDescent="0.2">
      <c r="A28" s="111" t="s">
        <v>7</v>
      </c>
      <c r="B28" s="111"/>
      <c r="C28" s="111"/>
      <c r="D28" s="111"/>
      <c r="E28" s="111"/>
      <c r="F28" s="111"/>
      <c r="G28" s="111"/>
      <c r="H28" s="111"/>
      <c r="I28" s="111"/>
      <c r="J28" s="111"/>
      <c r="K28" s="111"/>
    </row>
    <row r="29" spans="1:256" ht="6.95" customHeight="1" x14ac:dyDescent="0.2">
      <c r="A29" s="117"/>
      <c r="B29" s="117"/>
      <c r="C29" s="117"/>
      <c r="D29" s="117"/>
      <c r="E29" s="117"/>
      <c r="F29" s="117"/>
      <c r="G29" s="117"/>
      <c r="H29" s="117"/>
      <c r="I29" s="117"/>
      <c r="J29" s="117"/>
      <c r="K29" s="117"/>
    </row>
    <row r="30" spans="1:256" ht="98.25" customHeight="1" x14ac:dyDescent="0.2">
      <c r="A30" s="112" t="s">
        <v>74</v>
      </c>
      <c r="B30" s="112"/>
      <c r="C30" s="112"/>
      <c r="D30" s="112"/>
      <c r="E30" s="112"/>
      <c r="F30" s="112"/>
      <c r="G30" s="112"/>
      <c r="H30" s="112"/>
      <c r="I30" s="112"/>
      <c r="J30" s="112"/>
      <c r="K30" s="112"/>
    </row>
    <row r="31" spans="1:256" ht="6.95" customHeight="1" x14ac:dyDescent="0.2">
      <c r="A31" s="111"/>
      <c r="B31" s="111"/>
      <c r="C31" s="111"/>
      <c r="D31" s="111"/>
      <c r="E31" s="111"/>
      <c r="F31" s="111"/>
      <c r="G31" s="111"/>
      <c r="H31" s="111"/>
      <c r="I31" s="111"/>
      <c r="J31" s="111"/>
      <c r="K31" s="111"/>
    </row>
    <row r="32" spans="1:256" ht="41.25" customHeight="1" x14ac:dyDescent="0.2">
      <c r="A32" s="112" t="s">
        <v>75</v>
      </c>
      <c r="B32" s="112"/>
      <c r="C32" s="112"/>
      <c r="D32" s="112"/>
      <c r="E32" s="112"/>
      <c r="F32" s="112"/>
      <c r="G32" s="112"/>
      <c r="H32" s="112"/>
      <c r="I32" s="112"/>
      <c r="J32" s="112"/>
      <c r="K32" s="112"/>
    </row>
    <row r="33" spans="1:11" ht="6.95" customHeight="1" x14ac:dyDescent="0.2">
      <c r="A33" s="116"/>
      <c r="B33" s="116"/>
      <c r="C33" s="116"/>
      <c r="D33" s="116"/>
      <c r="E33" s="116"/>
      <c r="F33" s="116"/>
      <c r="G33" s="116"/>
      <c r="H33" s="116"/>
      <c r="I33" s="116"/>
      <c r="J33" s="116"/>
      <c r="K33" s="116"/>
    </row>
    <row r="34" spans="1:11" ht="57.75" customHeight="1" x14ac:dyDescent="0.2">
      <c r="A34" s="112" t="s">
        <v>8</v>
      </c>
      <c r="B34" s="112"/>
      <c r="C34" s="112"/>
      <c r="D34" s="112"/>
      <c r="E34" s="112"/>
      <c r="F34" s="112"/>
      <c r="G34" s="112"/>
      <c r="H34" s="112"/>
      <c r="I34" s="112"/>
      <c r="J34" s="112"/>
      <c r="K34" s="112"/>
    </row>
    <row r="35" spans="1:11" ht="6.95" customHeight="1" x14ac:dyDescent="0.2">
      <c r="A35" s="112"/>
      <c r="B35" s="112"/>
      <c r="C35" s="112"/>
      <c r="D35" s="112"/>
      <c r="E35" s="112"/>
      <c r="F35" s="112"/>
      <c r="G35" s="112"/>
      <c r="H35" s="112"/>
      <c r="I35" s="112"/>
      <c r="J35" s="112"/>
      <c r="K35" s="112"/>
    </row>
    <row r="36" spans="1:11" ht="20.25" x14ac:dyDescent="0.3">
      <c r="A36" s="114" t="s">
        <v>55</v>
      </c>
      <c r="B36" s="114"/>
      <c r="C36" s="114"/>
      <c r="D36" s="114"/>
      <c r="E36" s="114"/>
      <c r="F36" s="114"/>
      <c r="G36" s="114"/>
      <c r="H36" s="114"/>
      <c r="I36" s="114"/>
      <c r="J36" s="114"/>
      <c r="K36" s="114"/>
    </row>
    <row r="37" spans="1:11" ht="6.95" customHeight="1" x14ac:dyDescent="0.2">
      <c r="A37" s="112"/>
      <c r="B37" s="112"/>
      <c r="C37" s="112"/>
      <c r="D37" s="112"/>
      <c r="E37" s="112"/>
      <c r="F37" s="112"/>
      <c r="G37" s="112"/>
      <c r="H37" s="112"/>
      <c r="I37" s="112"/>
      <c r="J37" s="112"/>
      <c r="K37" s="112"/>
    </row>
    <row r="38" spans="1:11" x14ac:dyDescent="0.2">
      <c r="A38" s="112" t="s">
        <v>11</v>
      </c>
      <c r="B38" s="112"/>
      <c r="C38" s="112"/>
      <c r="D38" s="112"/>
      <c r="E38" s="112"/>
      <c r="F38" s="112"/>
      <c r="G38" s="112"/>
      <c r="H38" s="112"/>
      <c r="I38" s="112"/>
      <c r="J38" s="112"/>
      <c r="K38" s="112"/>
    </row>
    <row r="39" spans="1:11" ht="6.95" customHeight="1" x14ac:dyDescent="0.2">
      <c r="A39" s="112"/>
      <c r="B39" s="112"/>
      <c r="C39" s="112"/>
      <c r="D39" s="112"/>
      <c r="E39" s="112"/>
      <c r="F39" s="112"/>
      <c r="G39" s="112"/>
      <c r="H39" s="112"/>
      <c r="I39" s="112"/>
      <c r="J39" s="112"/>
      <c r="K39" s="112"/>
    </row>
    <row r="40" spans="1:11" ht="12.75" customHeight="1" x14ac:dyDescent="0.2">
      <c r="A40" s="112" t="s">
        <v>12</v>
      </c>
      <c r="B40" s="112"/>
      <c r="C40" s="112"/>
      <c r="D40" s="112"/>
      <c r="E40" s="112"/>
      <c r="F40" s="112"/>
      <c r="G40" s="112"/>
      <c r="H40" s="112"/>
      <c r="I40" s="112"/>
      <c r="J40" s="112"/>
      <c r="K40" s="112"/>
    </row>
    <row r="41" spans="1:11" ht="6.95" customHeight="1" x14ac:dyDescent="0.2">
      <c r="A41" s="112"/>
      <c r="B41" s="112"/>
      <c r="C41" s="112"/>
      <c r="D41" s="112"/>
      <c r="E41" s="112"/>
      <c r="F41" s="112"/>
      <c r="G41" s="112"/>
      <c r="H41" s="112"/>
      <c r="I41" s="112"/>
      <c r="J41" s="112"/>
      <c r="K41" s="112"/>
    </row>
    <row r="42" spans="1:11" ht="6.95" customHeight="1" x14ac:dyDescent="0.2">
      <c r="A42" s="112"/>
      <c r="B42" s="112"/>
      <c r="C42" s="112"/>
      <c r="D42" s="112"/>
      <c r="E42" s="112"/>
      <c r="F42" s="112"/>
      <c r="G42" s="112"/>
      <c r="H42" s="112"/>
      <c r="I42" s="112"/>
      <c r="J42" s="112"/>
      <c r="K42" s="112"/>
    </row>
    <row r="43" spans="1:11" ht="20.25" x14ac:dyDescent="0.3">
      <c r="A43" s="114" t="s">
        <v>57</v>
      </c>
      <c r="B43" s="114"/>
      <c r="C43" s="114"/>
      <c r="D43" s="114"/>
      <c r="E43" s="114"/>
      <c r="F43" s="114"/>
      <c r="G43" s="114"/>
      <c r="H43" s="114"/>
      <c r="I43" s="114"/>
      <c r="J43" s="114"/>
      <c r="K43" s="114"/>
    </row>
    <row r="44" spans="1:11" ht="6.95" customHeight="1" x14ac:dyDescent="0.2">
      <c r="A44" s="111"/>
      <c r="B44" s="111"/>
      <c r="C44" s="111"/>
      <c r="D44" s="111"/>
      <c r="E44" s="111"/>
      <c r="F44" s="111"/>
      <c r="G44" s="111"/>
      <c r="H44" s="111"/>
      <c r="I44" s="111"/>
      <c r="J44" s="111"/>
      <c r="K44" s="111"/>
    </row>
    <row r="45" spans="1:11" ht="38.25" customHeight="1" x14ac:dyDescent="0.2">
      <c r="A45" s="111" t="s">
        <v>1</v>
      </c>
      <c r="B45" s="111"/>
      <c r="C45" s="111"/>
      <c r="D45" s="111"/>
      <c r="E45" s="111"/>
      <c r="F45" s="111"/>
      <c r="G45" s="111"/>
      <c r="H45" s="111"/>
      <c r="I45" s="111"/>
      <c r="J45" s="111"/>
      <c r="K45" s="111"/>
    </row>
    <row r="46" spans="1:11" ht="6.95" customHeight="1" x14ac:dyDescent="0.2">
      <c r="A46" s="111"/>
      <c r="B46" s="111"/>
      <c r="C46" s="111"/>
      <c r="D46" s="111"/>
      <c r="E46" s="111"/>
      <c r="F46" s="111"/>
      <c r="G46" s="111"/>
      <c r="H46" s="111"/>
      <c r="I46" s="111"/>
      <c r="J46" s="111"/>
      <c r="K46" s="111"/>
    </row>
    <row r="47" spans="1:11" ht="48.75" customHeight="1" x14ac:dyDescent="0.2">
      <c r="A47" s="111" t="s">
        <v>2</v>
      </c>
      <c r="B47" s="111"/>
      <c r="C47" s="111"/>
      <c r="D47" s="111"/>
      <c r="E47" s="111"/>
      <c r="F47" s="111"/>
      <c r="G47" s="111"/>
      <c r="H47" s="111"/>
      <c r="I47" s="111"/>
      <c r="J47" s="111"/>
      <c r="K47" s="111"/>
    </row>
    <row r="48" spans="1:11" ht="6.95" customHeight="1" x14ac:dyDescent="0.2">
      <c r="A48" s="111"/>
      <c r="B48" s="111"/>
      <c r="C48" s="111"/>
      <c r="D48" s="111"/>
      <c r="E48" s="111"/>
      <c r="F48" s="111"/>
      <c r="G48" s="111"/>
      <c r="H48" s="111"/>
      <c r="I48" s="111"/>
      <c r="J48" s="111"/>
      <c r="K48" s="111"/>
    </row>
    <row r="49" spans="1:11" ht="12.75" customHeight="1" x14ac:dyDescent="0.2">
      <c r="A49" s="111" t="s">
        <v>13</v>
      </c>
      <c r="B49" s="111"/>
      <c r="C49" s="111"/>
      <c r="D49" s="111"/>
      <c r="E49" s="111"/>
      <c r="F49" s="111"/>
      <c r="G49" s="111"/>
      <c r="H49" s="111"/>
      <c r="I49" s="111"/>
      <c r="J49" s="111"/>
      <c r="K49" s="111"/>
    </row>
    <row r="50" spans="1:11" ht="6.95" customHeight="1" x14ac:dyDescent="0.2">
      <c r="A50" s="111"/>
      <c r="B50" s="111"/>
      <c r="C50" s="111"/>
      <c r="D50" s="111"/>
      <c r="E50" s="111"/>
      <c r="F50" s="111"/>
      <c r="G50" s="111"/>
      <c r="H50" s="111"/>
      <c r="I50" s="111"/>
      <c r="J50" s="111"/>
      <c r="K50" s="111"/>
    </row>
    <row r="51" spans="1:11" ht="6.95" customHeight="1" x14ac:dyDescent="0.2">
      <c r="A51" s="111"/>
      <c r="B51" s="111"/>
      <c r="C51" s="111"/>
      <c r="D51" s="111"/>
      <c r="E51" s="111"/>
      <c r="F51" s="111"/>
      <c r="G51" s="111"/>
      <c r="H51" s="111"/>
      <c r="I51" s="111"/>
      <c r="J51" s="111"/>
      <c r="K51" s="111"/>
    </row>
    <row r="52" spans="1:11" ht="20.25" x14ac:dyDescent="0.3">
      <c r="A52" s="114" t="s">
        <v>59</v>
      </c>
      <c r="B52" s="114"/>
      <c r="C52" s="114"/>
      <c r="D52" s="114"/>
      <c r="E52" s="114"/>
      <c r="F52" s="114"/>
      <c r="G52" s="114"/>
      <c r="H52" s="114"/>
      <c r="I52" s="114"/>
      <c r="J52" s="114"/>
      <c r="K52" s="114"/>
    </row>
    <row r="53" spans="1:11" ht="6.95" customHeight="1" x14ac:dyDescent="0.2">
      <c r="A53" s="111"/>
      <c r="B53" s="111"/>
      <c r="C53" s="111"/>
      <c r="D53" s="111"/>
      <c r="E53" s="111"/>
      <c r="F53" s="111"/>
      <c r="G53" s="111"/>
      <c r="H53" s="111"/>
      <c r="I53" s="111"/>
      <c r="J53" s="111"/>
      <c r="K53" s="111"/>
    </row>
    <row r="54" spans="1:11" ht="63.75" customHeight="1" x14ac:dyDescent="0.2">
      <c r="A54" s="111" t="s">
        <v>70</v>
      </c>
      <c r="B54" s="111"/>
      <c r="C54" s="111"/>
      <c r="D54" s="111"/>
      <c r="E54" s="111"/>
      <c r="F54" s="111"/>
      <c r="G54" s="111"/>
      <c r="H54" s="111"/>
      <c r="I54" s="111"/>
      <c r="J54" s="111"/>
      <c r="K54" s="111"/>
    </row>
    <row r="55" spans="1:11" ht="6.95" customHeight="1" x14ac:dyDescent="0.2">
      <c r="A55" s="111"/>
      <c r="B55" s="111"/>
      <c r="C55" s="111"/>
      <c r="D55" s="111"/>
      <c r="E55" s="111"/>
      <c r="F55" s="111"/>
      <c r="G55" s="111"/>
      <c r="H55" s="111"/>
      <c r="I55" s="111"/>
      <c r="J55" s="111"/>
      <c r="K55" s="111"/>
    </row>
    <row r="56" spans="1:11" ht="74.25" customHeight="1" x14ac:dyDescent="0.2">
      <c r="A56" s="111" t="s">
        <v>3</v>
      </c>
      <c r="B56" s="111"/>
      <c r="C56" s="111"/>
      <c r="D56" s="111"/>
      <c r="E56" s="111"/>
      <c r="F56" s="111"/>
      <c r="G56" s="111"/>
      <c r="H56" s="111"/>
      <c r="I56" s="111"/>
      <c r="J56" s="111"/>
      <c r="K56" s="111"/>
    </row>
    <row r="57" spans="1:11" ht="6.95" customHeight="1" x14ac:dyDescent="0.2">
      <c r="A57" s="112"/>
      <c r="B57" s="112"/>
      <c r="C57" s="112"/>
      <c r="D57" s="112"/>
      <c r="E57" s="112"/>
      <c r="F57" s="112"/>
      <c r="G57" s="112"/>
      <c r="H57" s="112"/>
      <c r="I57" s="112"/>
      <c r="J57" s="112"/>
      <c r="K57" s="112"/>
    </row>
    <row r="58" spans="1:11" x14ac:dyDescent="0.2">
      <c r="A58" s="112" t="s">
        <v>13</v>
      </c>
      <c r="B58" s="112"/>
      <c r="C58" s="112"/>
      <c r="D58" s="112"/>
      <c r="E58" s="112"/>
      <c r="F58" s="112"/>
      <c r="G58" s="112"/>
      <c r="H58" s="112"/>
      <c r="I58" s="112"/>
      <c r="J58" s="112"/>
      <c r="K58" s="112"/>
    </row>
    <row r="59" spans="1:11" ht="6.95" customHeight="1" x14ac:dyDescent="0.2">
      <c r="A59" s="112"/>
      <c r="B59" s="112"/>
      <c r="C59" s="112"/>
      <c r="D59" s="112"/>
      <c r="E59" s="112"/>
      <c r="F59" s="112"/>
      <c r="G59" s="112"/>
      <c r="H59" s="112"/>
      <c r="I59" s="112"/>
      <c r="J59" s="112"/>
      <c r="K59" s="112"/>
    </row>
    <row r="60" spans="1:11" ht="20.25" x14ac:dyDescent="0.3">
      <c r="A60" s="114" t="s">
        <v>0</v>
      </c>
      <c r="B60" s="114"/>
      <c r="C60" s="114"/>
      <c r="D60" s="114"/>
      <c r="E60" s="114"/>
      <c r="F60" s="114"/>
      <c r="G60" s="114"/>
      <c r="H60" s="114"/>
      <c r="I60" s="114"/>
      <c r="J60" s="114"/>
      <c r="K60" s="114"/>
    </row>
    <row r="61" spans="1:11" ht="6.95" customHeight="1" x14ac:dyDescent="0.2">
      <c r="A61" s="112"/>
      <c r="B61" s="112"/>
      <c r="C61" s="112"/>
      <c r="D61" s="112"/>
      <c r="E61" s="112"/>
      <c r="F61" s="112"/>
      <c r="G61" s="112"/>
      <c r="H61" s="112"/>
      <c r="I61" s="112"/>
      <c r="J61" s="112"/>
      <c r="K61" s="112"/>
    </row>
    <row r="62" spans="1:11" ht="69.75" customHeight="1" x14ac:dyDescent="0.2">
      <c r="A62" s="112" t="s">
        <v>77</v>
      </c>
      <c r="B62" s="112"/>
      <c r="C62" s="112"/>
      <c r="D62" s="112"/>
      <c r="E62" s="112"/>
      <c r="F62" s="112"/>
      <c r="G62" s="112"/>
      <c r="H62" s="112"/>
      <c r="I62" s="112"/>
      <c r="J62" s="112"/>
      <c r="K62" s="112"/>
    </row>
    <row r="63" spans="1:11" ht="6.75" customHeight="1" x14ac:dyDescent="0.2">
      <c r="A63" s="112"/>
      <c r="B63" s="112"/>
      <c r="C63" s="112"/>
      <c r="D63" s="112"/>
      <c r="E63" s="112"/>
      <c r="F63" s="112"/>
      <c r="G63" s="112"/>
      <c r="H63" s="112"/>
      <c r="I63" s="112"/>
      <c r="J63" s="112"/>
      <c r="K63" s="112"/>
    </row>
    <row r="64" spans="1:11" ht="141.75" customHeight="1" x14ac:dyDescent="0.2">
      <c r="A64" s="112" t="s">
        <v>5</v>
      </c>
      <c r="B64" s="112"/>
      <c r="C64" s="112"/>
      <c r="D64" s="112"/>
      <c r="E64" s="112"/>
      <c r="F64" s="112"/>
      <c r="G64" s="112"/>
      <c r="H64" s="112"/>
      <c r="I64" s="112"/>
      <c r="J64" s="112"/>
      <c r="K64" s="112"/>
    </row>
    <row r="65" spans="1:11" ht="6.75" customHeight="1" x14ac:dyDescent="0.2">
      <c r="A65" s="112"/>
      <c r="B65" s="112"/>
      <c r="C65" s="112"/>
      <c r="D65" s="112"/>
      <c r="E65" s="112"/>
      <c r="F65" s="112"/>
      <c r="G65" s="112"/>
      <c r="H65" s="112"/>
      <c r="I65" s="112"/>
      <c r="J65" s="112"/>
      <c r="K65" s="112"/>
    </row>
    <row r="66" spans="1:11" hidden="1" x14ac:dyDescent="0.2"/>
    <row r="67" spans="1:11" hidden="1" x14ac:dyDescent="0.2"/>
    <row r="68" spans="1:11" hidden="1" x14ac:dyDescent="0.2"/>
    <row r="69" spans="1:11" hidden="1" x14ac:dyDescent="0.2"/>
    <row r="70" spans="1:11" hidden="1" x14ac:dyDescent="0.2"/>
    <row r="71" spans="1:11" hidden="1" x14ac:dyDescent="0.2"/>
    <row r="72" spans="1:11" hidden="1" x14ac:dyDescent="0.2"/>
    <row r="73" spans="1:11" hidden="1" x14ac:dyDescent="0.2"/>
    <row r="74" spans="1:11" hidden="1" x14ac:dyDescent="0.2"/>
    <row r="75" spans="1:11" hidden="1" x14ac:dyDescent="0.2"/>
    <row r="76" spans="1:11" hidden="1" x14ac:dyDescent="0.2"/>
    <row r="77" spans="1:11" hidden="1" x14ac:dyDescent="0.2"/>
    <row r="78" spans="1:11" hidden="1" x14ac:dyDescent="0.2"/>
    <row r="79" spans="1:11" hidden="1" x14ac:dyDescent="0.2"/>
    <row r="80" spans="1:11" hidden="1" x14ac:dyDescent="0.2"/>
    <row r="81" hidden="1" x14ac:dyDescent="0.2"/>
  </sheetData>
  <mergeCells count="134">
    <mergeCell ref="A64:K64"/>
    <mergeCell ref="A65:K65"/>
    <mergeCell ref="A59:K59"/>
    <mergeCell ref="A27:K27"/>
    <mergeCell ref="A55:K55"/>
    <mergeCell ref="A60:K60"/>
    <mergeCell ref="A61:K61"/>
    <mergeCell ref="A62:K62"/>
    <mergeCell ref="A63:K63"/>
    <mergeCell ref="A58:K58"/>
    <mergeCell ref="A50:K50"/>
    <mergeCell ref="A51:K51"/>
    <mergeCell ref="A47:K47"/>
    <mergeCell ref="A56:K56"/>
    <mergeCell ref="A54:K54"/>
    <mergeCell ref="A44:K44"/>
    <mergeCell ref="A46:K46"/>
    <mergeCell ref="A48:K48"/>
    <mergeCell ref="A53:K53"/>
    <mergeCell ref="A52:K52"/>
    <mergeCell ref="A42:K42"/>
    <mergeCell ref="A45:K45"/>
    <mergeCell ref="A40:K40"/>
    <mergeCell ref="A37:K37"/>
    <mergeCell ref="A1:K1"/>
    <mergeCell ref="A26:K26"/>
    <mergeCell ref="A57:K57"/>
    <mergeCell ref="HM3:HW3"/>
    <mergeCell ref="EC3:EM3"/>
    <mergeCell ref="EN3:EX3"/>
    <mergeCell ref="EY3:FI3"/>
    <mergeCell ref="FJ3:FT3"/>
    <mergeCell ref="CK3:CU3"/>
    <mergeCell ref="CV3:DF3"/>
    <mergeCell ref="A3:K3"/>
    <mergeCell ref="L3:V3"/>
    <mergeCell ref="W3:AG3"/>
    <mergeCell ref="AH3:AR3"/>
    <mergeCell ref="DG3:DQ3"/>
    <mergeCell ref="DR3:EB3"/>
    <mergeCell ref="AS3:BC3"/>
    <mergeCell ref="BD3:BN3"/>
    <mergeCell ref="BO3:BY3"/>
    <mergeCell ref="BZ3:CJ3"/>
    <mergeCell ref="EN2:EX2"/>
    <mergeCell ref="EY2:FI2"/>
    <mergeCell ref="FJ2:FT2"/>
    <mergeCell ref="CK2:CU2"/>
    <mergeCell ref="HM2:HW2"/>
    <mergeCell ref="HX2:IH2"/>
    <mergeCell ref="AS2:BC2"/>
    <mergeCell ref="BD2:BN2"/>
    <mergeCell ref="BO2:BY2"/>
    <mergeCell ref="BZ2:CJ2"/>
    <mergeCell ref="HX3:IH3"/>
    <mergeCell ref="II3:IS3"/>
    <mergeCell ref="IT3:IV3"/>
    <mergeCell ref="FU3:GE3"/>
    <mergeCell ref="GF3:GP3"/>
    <mergeCell ref="GQ3:HA3"/>
    <mergeCell ref="HB3:HL3"/>
    <mergeCell ref="II2:IS2"/>
    <mergeCell ref="IT2:IV2"/>
    <mergeCell ref="FU2:GE2"/>
    <mergeCell ref="GF2:GP2"/>
    <mergeCell ref="GQ2:HA2"/>
    <mergeCell ref="HB2:HL2"/>
    <mergeCell ref="A2:K2"/>
    <mergeCell ref="L2:V2"/>
    <mergeCell ref="W2:AG2"/>
    <mergeCell ref="AH2:AR2"/>
    <mergeCell ref="EC2:EM2"/>
    <mergeCell ref="FU20:GE20"/>
    <mergeCell ref="GF20:GP20"/>
    <mergeCell ref="DG20:DQ20"/>
    <mergeCell ref="DR20:EB20"/>
    <mergeCell ref="EC20:EM20"/>
    <mergeCell ref="EN20:EX20"/>
    <mergeCell ref="CV2:DF2"/>
    <mergeCell ref="DG2:DQ2"/>
    <mergeCell ref="DR2:EB2"/>
    <mergeCell ref="II20:IS20"/>
    <mergeCell ref="IT20:IV20"/>
    <mergeCell ref="A36:K36"/>
    <mergeCell ref="A30:K30"/>
    <mergeCell ref="GQ20:HA20"/>
    <mergeCell ref="HB20:HL20"/>
    <mergeCell ref="HM20:HW20"/>
    <mergeCell ref="HX20:IH20"/>
    <mergeCell ref="EY20:FI20"/>
    <mergeCell ref="BO20:BY20"/>
    <mergeCell ref="BZ20:CJ20"/>
    <mergeCell ref="CK20:CU20"/>
    <mergeCell ref="CV20:DF20"/>
    <mergeCell ref="W20:AG20"/>
    <mergeCell ref="AH20:AR20"/>
    <mergeCell ref="AS20:BC20"/>
    <mergeCell ref="BD20:BN20"/>
    <mergeCell ref="FJ20:FT20"/>
    <mergeCell ref="A22:K22"/>
    <mergeCell ref="A29:K29"/>
    <mergeCell ref="A43:K43"/>
    <mergeCell ref="A35:K35"/>
    <mergeCell ref="A32:K32"/>
    <mergeCell ref="A34:K34"/>
    <mergeCell ref="A20:K20"/>
    <mergeCell ref="A17:K17"/>
    <mergeCell ref="A24:K24"/>
    <mergeCell ref="A31:K31"/>
    <mergeCell ref="A38:K38"/>
    <mergeCell ref="A49:K49"/>
    <mergeCell ref="A18:K18"/>
    <mergeCell ref="A4:K4"/>
    <mergeCell ref="A25:K25"/>
    <mergeCell ref="A28:K28"/>
    <mergeCell ref="L20:V20"/>
    <mergeCell ref="A7:K7"/>
    <mergeCell ref="A11:K11"/>
    <mergeCell ref="A5:K5"/>
    <mergeCell ref="A9:K9"/>
    <mergeCell ref="A19:K19"/>
    <mergeCell ref="A21:K21"/>
    <mergeCell ref="A15:K15"/>
    <mergeCell ref="A23:K23"/>
    <mergeCell ref="A16:K16"/>
    <mergeCell ref="A13:K13"/>
    <mergeCell ref="A6:K6"/>
    <mergeCell ref="A8:K8"/>
    <mergeCell ref="A10:K10"/>
    <mergeCell ref="A12:K12"/>
    <mergeCell ref="A14:K14"/>
    <mergeCell ref="A39:K39"/>
    <mergeCell ref="A41:K41"/>
    <mergeCell ref="A33:K33"/>
  </mergeCells>
  <phoneticPr fontId="2" type="noConversion"/>
  <printOptions horizontalCentered="1"/>
  <pageMargins left="0.75" right="0.75" top="1" bottom="1" header="0.25" footer="0.25"/>
  <pageSetup scale="5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6"/>
  <sheetViews>
    <sheetView topLeftCell="A7" zoomScaleNormal="100" workbookViewId="0">
      <selection activeCell="H25" sqref="H25"/>
    </sheetView>
  </sheetViews>
  <sheetFormatPr defaultColWidth="0" defaultRowHeight="12.75" zeroHeight="1" x14ac:dyDescent="0.2"/>
  <cols>
    <col min="1" max="1" width="8" customWidth="1"/>
    <col min="2" max="2" width="13.140625" customWidth="1"/>
    <col min="3" max="3" width="12.85546875" bestFit="1" customWidth="1"/>
    <col min="4" max="4" width="8.7109375" bestFit="1" customWidth="1"/>
    <col min="5" max="5" width="7.5703125" bestFit="1" customWidth="1"/>
    <col min="6" max="6" width="10.7109375" customWidth="1"/>
    <col min="7" max="7" width="12.85546875" bestFit="1" customWidth="1"/>
    <col min="8" max="9" width="8.5703125" bestFit="1" customWidth="1"/>
    <col min="10" max="10" width="10.42578125" customWidth="1"/>
    <col min="11" max="11" width="9.28515625" bestFit="1" customWidth="1"/>
    <col min="12" max="12" width="9.5703125" bestFit="1" customWidth="1"/>
    <col min="13" max="13" width="11" customWidth="1"/>
    <col min="14" max="15" width="8.5703125" bestFit="1" customWidth="1"/>
    <col min="16" max="16" width="2.28515625" customWidth="1"/>
  </cols>
  <sheetData>
    <row r="1" spans="1:15" ht="8.1" customHeight="1" thickBot="1" x14ac:dyDescent="0.25">
      <c r="A1" t="s">
        <v>67</v>
      </c>
    </row>
    <row r="2" spans="1:15" ht="36" thickBot="1" x14ac:dyDescent="0.55000000000000004">
      <c r="A2" s="87"/>
      <c r="B2" s="134" t="s">
        <v>52</v>
      </c>
      <c r="C2" s="135"/>
      <c r="D2" s="135"/>
      <c r="E2" s="135"/>
      <c r="F2" s="135"/>
      <c r="G2" s="135"/>
      <c r="H2" s="135"/>
      <c r="I2" s="135"/>
      <c r="J2" s="135"/>
      <c r="K2" s="135"/>
      <c r="L2" s="135"/>
      <c r="M2" s="135"/>
      <c r="N2" s="135"/>
      <c r="O2" s="136"/>
    </row>
    <row r="3" spans="1:15" s="87" customFormat="1" ht="8.1" customHeight="1" thickBot="1" x14ac:dyDescent="0.25"/>
    <row r="4" spans="1:15" ht="13.5" thickBot="1" x14ac:dyDescent="0.25">
      <c r="A4" s="87"/>
      <c r="B4" s="137" t="s">
        <v>16</v>
      </c>
      <c r="C4" s="139" t="s">
        <v>51</v>
      </c>
      <c r="D4" s="140"/>
      <c r="E4" s="140"/>
      <c r="F4" s="140"/>
      <c r="G4" s="140"/>
      <c r="H4" s="140"/>
      <c r="I4" s="140"/>
      <c r="J4" s="140"/>
      <c r="K4" s="140"/>
      <c r="L4" s="140"/>
      <c r="M4" s="140"/>
      <c r="N4" s="140"/>
      <c r="O4" s="141"/>
    </row>
    <row r="5" spans="1:15" x14ac:dyDescent="0.2">
      <c r="A5" s="87"/>
      <c r="B5" s="138"/>
      <c r="C5" s="74">
        <v>2017</v>
      </c>
      <c r="D5" s="75">
        <f>C5+1</f>
        <v>2018</v>
      </c>
      <c r="E5" s="75">
        <f t="shared" ref="E5:O5" si="0">D5+1</f>
        <v>2019</v>
      </c>
      <c r="F5" s="75">
        <f t="shared" si="0"/>
        <v>2020</v>
      </c>
      <c r="G5" s="75">
        <f t="shared" si="0"/>
        <v>2021</v>
      </c>
      <c r="H5" s="75">
        <f t="shared" si="0"/>
        <v>2022</v>
      </c>
      <c r="I5" s="75">
        <f t="shared" si="0"/>
        <v>2023</v>
      </c>
      <c r="J5" s="75">
        <f t="shared" si="0"/>
        <v>2024</v>
      </c>
      <c r="K5" s="75">
        <f t="shared" si="0"/>
        <v>2025</v>
      </c>
      <c r="L5" s="75">
        <f t="shared" si="0"/>
        <v>2026</v>
      </c>
      <c r="M5" s="75">
        <f t="shared" si="0"/>
        <v>2027</v>
      </c>
      <c r="N5" s="75">
        <f t="shared" si="0"/>
        <v>2028</v>
      </c>
      <c r="O5" s="75">
        <f t="shared" si="0"/>
        <v>2029</v>
      </c>
    </row>
    <row r="6" spans="1:15" ht="13.5" thickBot="1" x14ac:dyDescent="0.25">
      <c r="A6" s="87"/>
      <c r="B6" s="15" t="s">
        <v>15</v>
      </c>
      <c r="C6" s="76">
        <f>J14</f>
        <v>40000</v>
      </c>
      <c r="D6" s="49">
        <f>C6*(1+$L$14)</f>
        <v>41400</v>
      </c>
      <c r="E6" s="49">
        <f t="shared" ref="E6:O6" si="1">D6*(1+$L$14)</f>
        <v>42849</v>
      </c>
      <c r="F6" s="49">
        <f t="shared" si="1"/>
        <v>44348.714999999997</v>
      </c>
      <c r="G6" s="49">
        <f t="shared" si="1"/>
        <v>45900.920024999992</v>
      </c>
      <c r="H6" s="49">
        <f t="shared" si="1"/>
        <v>47507.452225874986</v>
      </c>
      <c r="I6" s="49">
        <f t="shared" si="1"/>
        <v>49170.213053780608</v>
      </c>
      <c r="J6" s="49">
        <f t="shared" si="1"/>
        <v>50891.170510662923</v>
      </c>
      <c r="K6" s="49">
        <f t="shared" si="1"/>
        <v>52672.361478536121</v>
      </c>
      <c r="L6" s="49">
        <f t="shared" si="1"/>
        <v>54515.894130284883</v>
      </c>
      <c r="M6" s="49">
        <f t="shared" si="1"/>
        <v>56423.95042484485</v>
      </c>
      <c r="N6" s="49">
        <f t="shared" si="1"/>
        <v>58398.788689714413</v>
      </c>
      <c r="O6" s="50">
        <f t="shared" si="1"/>
        <v>60442.746293854412</v>
      </c>
    </row>
    <row r="7" spans="1:15" s="87" customFormat="1" ht="8.1" customHeight="1" thickBot="1" x14ac:dyDescent="0.25"/>
    <row r="8" spans="1:15" ht="13.5" thickBot="1" x14ac:dyDescent="0.25">
      <c r="A8" s="87"/>
      <c r="B8" s="137" t="s">
        <v>17</v>
      </c>
      <c r="C8" s="143" t="s">
        <v>51</v>
      </c>
      <c r="D8" s="144"/>
      <c r="E8" s="144"/>
      <c r="F8" s="144"/>
      <c r="G8" s="144"/>
      <c r="H8" s="144"/>
      <c r="I8" s="144"/>
      <c r="J8" s="144"/>
      <c r="K8" s="144"/>
      <c r="L8" s="144"/>
      <c r="M8" s="144"/>
      <c r="N8" s="144"/>
      <c r="O8" s="145"/>
    </row>
    <row r="9" spans="1:15" x14ac:dyDescent="0.2">
      <c r="A9" s="87"/>
      <c r="B9" s="142"/>
      <c r="C9" s="21">
        <v>2017</v>
      </c>
      <c r="D9" s="46">
        <f>C9+1</f>
        <v>2018</v>
      </c>
      <c r="E9" s="48">
        <f>D9+1</f>
        <v>2019</v>
      </c>
      <c r="F9" s="48">
        <f t="shared" ref="F9:O9" si="2">E9+1</f>
        <v>2020</v>
      </c>
      <c r="G9" s="48">
        <f t="shared" si="2"/>
        <v>2021</v>
      </c>
      <c r="H9" s="48">
        <f t="shared" si="2"/>
        <v>2022</v>
      </c>
      <c r="I9" s="48">
        <f t="shared" si="2"/>
        <v>2023</v>
      </c>
      <c r="J9" s="48">
        <f t="shared" si="2"/>
        <v>2024</v>
      </c>
      <c r="K9" s="48">
        <f t="shared" si="2"/>
        <v>2025</v>
      </c>
      <c r="L9" s="48">
        <f t="shared" si="2"/>
        <v>2026</v>
      </c>
      <c r="M9" s="48">
        <f t="shared" si="2"/>
        <v>2027</v>
      </c>
      <c r="N9" s="48">
        <f t="shared" si="2"/>
        <v>2028</v>
      </c>
      <c r="O9" s="48">
        <f t="shared" si="2"/>
        <v>2029</v>
      </c>
    </row>
    <row r="10" spans="1:15" ht="13.5" thickBot="1" x14ac:dyDescent="0.25">
      <c r="A10" s="87"/>
      <c r="B10" s="15" t="s">
        <v>15</v>
      </c>
      <c r="C10" s="22">
        <f>IF(J22="Part-Time",-D28+M22,-D28)</f>
        <v>-95938</v>
      </c>
      <c r="D10" s="47">
        <f>IF(J22="Part-Time",-D28+M22,-D28+J25)</f>
        <v>-80938</v>
      </c>
      <c r="E10" s="49">
        <f>IF(J22="Part-Time",-D28+M22,0.5*J29+M25)</f>
        <v>70480</v>
      </c>
      <c r="F10" s="49">
        <f>IF(J22="Part-Time",J29,J29*(1+$M$29))</f>
        <v>105503.2</v>
      </c>
      <c r="G10" s="49">
        <f t="shared" ref="G10:O10" si="3">F10*(1+$M$29)</f>
        <v>110250.84399999998</v>
      </c>
      <c r="H10" s="49">
        <f t="shared" si="3"/>
        <v>115212.13197999998</v>
      </c>
      <c r="I10" s="49">
        <f t="shared" si="3"/>
        <v>120396.67791909997</v>
      </c>
      <c r="J10" s="49">
        <f t="shared" si="3"/>
        <v>125814.52842545946</v>
      </c>
      <c r="K10" s="49">
        <f t="shared" si="3"/>
        <v>131476.18220460514</v>
      </c>
      <c r="L10" s="49">
        <f t="shared" si="3"/>
        <v>137392.61040381237</v>
      </c>
      <c r="M10" s="49">
        <f t="shared" si="3"/>
        <v>143575.27787198391</v>
      </c>
      <c r="N10" s="49">
        <f t="shared" si="3"/>
        <v>150036.16537622319</v>
      </c>
      <c r="O10" s="50">
        <f t="shared" si="3"/>
        <v>156787.79281815322</v>
      </c>
    </row>
    <row r="11" spans="1:15" s="87" customFormat="1" ht="8.1" customHeight="1" thickBot="1" x14ac:dyDescent="0.25"/>
    <row r="12" spans="1:15" s="87" customFormat="1" ht="13.5" thickBot="1" x14ac:dyDescent="0.25">
      <c r="B12" s="124" t="s">
        <v>16</v>
      </c>
      <c r="C12" s="126"/>
      <c r="F12" s="146" t="s">
        <v>17</v>
      </c>
      <c r="G12" s="147"/>
      <c r="H12" s="88"/>
      <c r="J12" s="124" t="s">
        <v>16</v>
      </c>
      <c r="K12" s="125"/>
      <c r="L12" s="125"/>
      <c r="M12" s="125"/>
      <c r="N12" s="126"/>
    </row>
    <row r="13" spans="1:15" s="87" customFormat="1" ht="13.5" thickBot="1" x14ac:dyDescent="0.25">
      <c r="B13" s="25"/>
      <c r="C13" s="3"/>
      <c r="D13" s="89"/>
      <c r="E13" s="89"/>
      <c r="F13" s="25"/>
      <c r="G13" s="3"/>
      <c r="H13" s="88"/>
      <c r="J13" s="4" t="s">
        <v>30</v>
      </c>
      <c r="K13" s="5"/>
      <c r="L13" s="5" t="s">
        <v>31</v>
      </c>
      <c r="M13" s="5"/>
      <c r="N13" s="6"/>
    </row>
    <row r="14" spans="1:15" s="87" customFormat="1" ht="13.5" thickBot="1" x14ac:dyDescent="0.25">
      <c r="A14" s="87">
        <v>2017</v>
      </c>
      <c r="B14" s="12" t="s">
        <v>20</v>
      </c>
      <c r="C14" s="17">
        <f>C6+NPV(D30,D6)</f>
        <v>79807.692307692312</v>
      </c>
      <c r="D14" s="91"/>
      <c r="E14" s="87">
        <v>2017</v>
      </c>
      <c r="F14" s="14" t="s">
        <v>20</v>
      </c>
      <c r="G14" s="17">
        <f>C10+NPV(D30,D10)</f>
        <v>-173763</v>
      </c>
      <c r="H14" s="92" t="str">
        <f>IF(G14&gt;C14,"True","False")</f>
        <v>False</v>
      </c>
      <c r="J14" s="26">
        <v>40000</v>
      </c>
      <c r="K14" s="5"/>
      <c r="L14" s="28">
        <v>3.5000000000000003E-2</v>
      </c>
      <c r="M14" s="5"/>
      <c r="N14" s="6"/>
    </row>
    <row r="15" spans="1:15" s="87" customFormat="1" x14ac:dyDescent="0.2">
      <c r="A15" s="87">
        <v>2018</v>
      </c>
      <c r="B15" s="12" t="s">
        <v>21</v>
      </c>
      <c r="C15" s="17">
        <f>C6+NPV(D30,D6:E6)</f>
        <v>119424.00147928993</v>
      </c>
      <c r="D15" s="91"/>
      <c r="E15" s="87">
        <v>2018</v>
      </c>
      <c r="F15" s="14" t="s">
        <v>21</v>
      </c>
      <c r="G15" s="17">
        <f>C10+NPV(D30,D10:E10)</f>
        <v>-108600.27810650888</v>
      </c>
      <c r="H15" s="92" t="str">
        <f t="shared" ref="H15:H25" si="4">IF(G15&gt;C15,"True","False")</f>
        <v>False</v>
      </c>
      <c r="J15" s="7"/>
      <c r="K15" s="5"/>
      <c r="L15" s="8"/>
      <c r="M15" s="5"/>
      <c r="N15" s="6"/>
    </row>
    <row r="16" spans="1:15" s="87" customFormat="1" x14ac:dyDescent="0.2">
      <c r="A16" s="87">
        <v>2019</v>
      </c>
      <c r="B16" s="12" t="s">
        <v>22</v>
      </c>
      <c r="C16" s="17">
        <f>C6+NPV(D30,D6:F6)</f>
        <v>158849.8476260241</v>
      </c>
      <c r="D16" s="91"/>
      <c r="E16" s="87">
        <v>2019</v>
      </c>
      <c r="F16" s="14" t="s">
        <v>22</v>
      </c>
      <c r="G16" s="17">
        <f>C10+NPV(D30,D10:F10)</f>
        <v>-14808.317478379628</v>
      </c>
      <c r="H16" s="92" t="str">
        <f t="shared" si="4"/>
        <v>False</v>
      </c>
      <c r="J16" s="7"/>
      <c r="K16" s="5"/>
      <c r="L16" s="8"/>
      <c r="M16" s="5"/>
      <c r="N16" s="6"/>
    </row>
    <row r="17" spans="1:14" s="87" customFormat="1" ht="13.5" thickBot="1" x14ac:dyDescent="0.25">
      <c r="A17" s="87">
        <v>2020</v>
      </c>
      <c r="B17" s="12" t="s">
        <v>23</v>
      </c>
      <c r="C17" s="17">
        <f>C6+NPV(D30,D6:G6)</f>
        <v>198086.14643551435</v>
      </c>
      <c r="D17" s="91"/>
      <c r="E17" s="87">
        <v>2020</v>
      </c>
      <c r="F17" s="14" t="s">
        <v>23</v>
      </c>
      <c r="G17" s="17">
        <f>C10+NPV(D30,D10:G10)</f>
        <v>79434.566037384851</v>
      </c>
      <c r="H17" s="92" t="str">
        <f t="shared" si="4"/>
        <v>False</v>
      </c>
      <c r="J17" s="9"/>
      <c r="K17" s="10"/>
      <c r="L17" s="10"/>
      <c r="M17" s="10"/>
      <c r="N17" s="11"/>
    </row>
    <row r="18" spans="1:14" s="87" customFormat="1" x14ac:dyDescent="0.2">
      <c r="A18" s="87">
        <v>2021</v>
      </c>
      <c r="B18" s="12" t="s">
        <v>24</v>
      </c>
      <c r="C18" s="17">
        <f>C6+NPV(D30,B6:H6)</f>
        <v>268013.27807022684</v>
      </c>
      <c r="D18" s="91"/>
      <c r="E18" s="87">
        <v>2021</v>
      </c>
      <c r="F18" s="14" t="s">
        <v>24</v>
      </c>
      <c r="G18" s="17">
        <f>C10+NPV(D30,D10:H10)</f>
        <v>174130.54033928283</v>
      </c>
      <c r="H18" s="92" t="str">
        <f t="shared" si="4"/>
        <v>False</v>
      </c>
    </row>
    <row r="19" spans="1:14" s="87" customFormat="1" ht="13.5" thickBot="1" x14ac:dyDescent="0.25">
      <c r="A19" s="87">
        <v>2022</v>
      </c>
      <c r="B19" s="12" t="s">
        <v>25</v>
      </c>
      <c r="C19" s="17">
        <f>C6+NPV(D30,D6:I6)</f>
        <v>275993.74280268472</v>
      </c>
      <c r="D19" s="91"/>
      <c r="E19" s="87">
        <v>2022</v>
      </c>
      <c r="F19" s="14" t="s">
        <v>25</v>
      </c>
      <c r="G19" s="17">
        <f>C10+NPV(D30,D10:I10)</f>
        <v>269281.78374840145</v>
      </c>
      <c r="H19" s="92" t="str">
        <f t="shared" si="4"/>
        <v>False</v>
      </c>
    </row>
    <row r="20" spans="1:14" s="87" customFormat="1" ht="13.5" thickBot="1" x14ac:dyDescent="0.25">
      <c r="A20" s="87">
        <v>2023</v>
      </c>
      <c r="B20" s="12" t="s">
        <v>26</v>
      </c>
      <c r="C20" s="17">
        <f>C6+NPV(D30,D6:J6)</f>
        <v>314666.84980844101</v>
      </c>
      <c r="D20" s="91"/>
      <c r="E20" s="87">
        <v>2023</v>
      </c>
      <c r="F20" s="14" t="s">
        <v>26</v>
      </c>
      <c r="G20" s="17">
        <f>C10+NPV(D30,D10:J10)</f>
        <v>364890.4850585254</v>
      </c>
      <c r="H20" s="92" t="str">
        <f t="shared" si="4"/>
        <v>True</v>
      </c>
      <c r="J20" s="124" t="s">
        <v>17</v>
      </c>
      <c r="K20" s="125"/>
      <c r="L20" s="125"/>
      <c r="M20" s="125"/>
      <c r="N20" s="126"/>
    </row>
    <row r="21" spans="1:14" s="87" customFormat="1" ht="13.5" thickBot="1" x14ac:dyDescent="0.25">
      <c r="A21" s="87">
        <v>2024</v>
      </c>
      <c r="B21" s="12" t="s">
        <v>19</v>
      </c>
      <c r="C21" s="17">
        <f>C6+NPV(D30,D6:K6)</f>
        <v>353154.02841513115</v>
      </c>
      <c r="D21" s="91"/>
      <c r="E21" s="87">
        <v>2024</v>
      </c>
      <c r="F21" s="14" t="s">
        <v>19</v>
      </c>
      <c r="G21" s="17">
        <f>C10+NPV(D30,D10:K10)</f>
        <v>460958.84358648653</v>
      </c>
      <c r="H21" s="92" t="str">
        <f t="shared" si="4"/>
        <v>True</v>
      </c>
      <c r="J21" s="25" t="s">
        <v>71</v>
      </c>
      <c r="K21" s="2"/>
      <c r="L21" s="2"/>
      <c r="M21" s="42" t="s">
        <v>72</v>
      </c>
      <c r="N21" s="43"/>
    </row>
    <row r="22" spans="1:14" s="87" customFormat="1" ht="13.5" thickBot="1" x14ac:dyDescent="0.25">
      <c r="A22" s="87">
        <v>2025</v>
      </c>
      <c r="B22" s="12" t="s">
        <v>27</v>
      </c>
      <c r="C22" s="17">
        <f>C6+NPV(D30,D6:L6)</f>
        <v>391456.17250928917</v>
      </c>
      <c r="D22" s="91"/>
      <c r="E22" s="87">
        <v>2025</v>
      </c>
      <c r="F22" s="14" t="s">
        <v>27</v>
      </c>
      <c r="G22" s="17">
        <f>C10+NPV(D30,D10:L10)</f>
        <v>557489.06922275515</v>
      </c>
      <c r="H22" s="92" t="str">
        <f t="shared" si="4"/>
        <v>True</v>
      </c>
      <c r="J22" s="41" t="s">
        <v>79</v>
      </c>
      <c r="K22" s="5"/>
      <c r="L22" s="5"/>
      <c r="M22" s="26">
        <v>65000</v>
      </c>
      <c r="N22" s="6"/>
    </row>
    <row r="23" spans="1:14" s="87" customFormat="1" x14ac:dyDescent="0.2">
      <c r="A23" s="87">
        <v>2026</v>
      </c>
      <c r="B23" s="12" t="s">
        <v>28</v>
      </c>
      <c r="C23" s="17">
        <f>C6+NPV(D30,D6:M6)</f>
        <v>429574.17167991755</v>
      </c>
      <c r="D23" s="91"/>
      <c r="E23" s="87">
        <v>2026</v>
      </c>
      <c r="F23" s="14" t="s">
        <v>28</v>
      </c>
      <c r="G23" s="17">
        <f>C10+NPV(D30,D10:M10)</f>
        <v>654483.38248227502</v>
      </c>
      <c r="H23" s="92" t="str">
        <f t="shared" si="4"/>
        <v>True</v>
      </c>
      <c r="J23" s="25"/>
      <c r="K23" s="5"/>
      <c r="L23" s="5"/>
      <c r="M23" s="5"/>
      <c r="N23" s="6"/>
    </row>
    <row r="24" spans="1:14" s="87" customFormat="1" ht="13.5" thickBot="1" x14ac:dyDescent="0.25">
      <c r="A24" s="87">
        <v>2027</v>
      </c>
      <c r="B24" s="12" t="s">
        <v>38</v>
      </c>
      <c r="C24" s="17">
        <f>C6+NPV(D30,D6:N6)</f>
        <v>467508.9112391487</v>
      </c>
      <c r="D24" s="91"/>
      <c r="E24" s="87">
        <v>2027</v>
      </c>
      <c r="F24" s="12" t="s">
        <v>38</v>
      </c>
      <c r="G24" s="17">
        <f>C10+NPV(D30,D10:N10)</f>
        <v>751944.01455554261</v>
      </c>
      <c r="H24" s="92" t="str">
        <f t="shared" si="4"/>
        <v>True</v>
      </c>
      <c r="I24" s="90"/>
      <c r="J24" s="81" t="s">
        <v>4</v>
      </c>
      <c r="K24" s="5"/>
      <c r="L24" s="5"/>
      <c r="M24" s="80" t="s">
        <v>18</v>
      </c>
      <c r="N24" s="6"/>
    </row>
    <row r="25" spans="1:14" s="87" customFormat="1" ht="13.5" thickBot="1" x14ac:dyDescent="0.25">
      <c r="A25" s="87">
        <v>2028</v>
      </c>
      <c r="B25" s="13" t="s">
        <v>39</v>
      </c>
      <c r="C25" s="18">
        <f>C6+NPV(D30,D6:O6)</f>
        <v>505261.27224280662</v>
      </c>
      <c r="D25" s="91"/>
      <c r="E25" s="87">
        <v>2028</v>
      </c>
      <c r="F25" s="13" t="s">
        <v>39</v>
      </c>
      <c r="G25" s="18">
        <f>C10+NPV(D30,D10:O10)</f>
        <v>849873.20735993155</v>
      </c>
      <c r="H25" s="92" t="str">
        <f t="shared" si="4"/>
        <v>True</v>
      </c>
      <c r="I25" s="90"/>
      <c r="J25" s="26">
        <v>15000</v>
      </c>
      <c r="K25" s="5"/>
      <c r="L25" s="5"/>
      <c r="M25" s="26">
        <v>20000</v>
      </c>
      <c r="N25" s="6"/>
    </row>
    <row r="26" spans="1:14" s="87" customFormat="1" x14ac:dyDescent="0.2">
      <c r="H26" s="88"/>
      <c r="J26" s="4"/>
      <c r="K26" s="5"/>
      <c r="L26" s="5"/>
      <c r="M26" s="5"/>
      <c r="N26" s="6"/>
    </row>
    <row r="27" spans="1:14" s="87" customFormat="1" ht="13.5" thickBot="1" x14ac:dyDescent="0.25">
      <c r="H27" s="88"/>
      <c r="J27" s="4" t="s">
        <v>29</v>
      </c>
      <c r="K27" s="5"/>
      <c r="L27" s="5"/>
      <c r="M27" s="5"/>
      <c r="N27" s="6"/>
    </row>
    <row r="28" spans="1:14" s="87" customFormat="1" ht="13.5" thickBot="1" x14ac:dyDescent="0.25">
      <c r="C28" s="93" t="s">
        <v>69</v>
      </c>
      <c r="D28" s="26">
        <v>95938</v>
      </c>
      <c r="J28" s="4" t="s">
        <v>37</v>
      </c>
      <c r="K28" s="5"/>
      <c r="L28" s="5"/>
      <c r="M28" s="5" t="s">
        <v>31</v>
      </c>
      <c r="N28" s="6"/>
    </row>
    <row r="29" spans="1:14" s="87" customFormat="1" ht="13.5" thickBot="1" x14ac:dyDescent="0.25">
      <c r="A29" s="94"/>
      <c r="B29" s="94"/>
      <c r="C29" s="94"/>
      <c r="D29" s="94"/>
      <c r="E29" s="94"/>
      <c r="F29" s="94"/>
      <c r="G29" s="94"/>
      <c r="J29" s="26">
        <v>100960</v>
      </c>
      <c r="K29" s="10"/>
      <c r="L29" s="10"/>
      <c r="M29" s="28">
        <v>4.4999999999999998E-2</v>
      </c>
      <c r="N29" s="11"/>
    </row>
    <row r="30" spans="1:14" s="87" customFormat="1" ht="13.5" thickBot="1" x14ac:dyDescent="0.25">
      <c r="A30" s="94"/>
      <c r="B30" s="94"/>
      <c r="C30" s="94" t="s">
        <v>36</v>
      </c>
      <c r="D30" s="37">
        <v>0.04</v>
      </c>
      <c r="E30" s="94"/>
      <c r="F30" s="94"/>
      <c r="G30" s="94"/>
      <c r="J30" s="89"/>
      <c r="K30" s="89"/>
      <c r="L30" s="89"/>
      <c r="M30" s="89"/>
      <c r="N30" s="89"/>
    </row>
    <row r="31" spans="1:14" s="87" customFormat="1" x14ac:dyDescent="0.2">
      <c r="A31" s="94"/>
      <c r="B31" s="94"/>
      <c r="C31" s="94"/>
      <c r="D31" s="94"/>
      <c r="E31" s="94"/>
      <c r="F31" s="94"/>
      <c r="G31" s="94"/>
    </row>
    <row r="32" spans="1:14" s="87" customFormat="1" ht="13.5" thickBot="1" x14ac:dyDescent="0.25">
      <c r="A32" s="94"/>
      <c r="F32" s="94"/>
      <c r="G32" s="94"/>
    </row>
    <row r="33" spans="1:14" s="87" customFormat="1" ht="13.5" thickBot="1" x14ac:dyDescent="0.25">
      <c r="A33" s="94"/>
      <c r="F33" s="127" t="s">
        <v>40</v>
      </c>
      <c r="G33" s="128"/>
      <c r="H33" s="129">
        <f>IF(H17="True",E17,IF(H18="True",E18,IF(H19="True",E19,IF(H20="True",E20,IF(H21="True",E21,IF(H22="True",E22,IF(H23="True",E23,IF(H24="True",E24,"2029 or later"))))))))</f>
        <v>2023</v>
      </c>
      <c r="I33" s="130"/>
      <c r="J33" s="131" t="str">
        <f>VLOOKUP(H33,B35:C44,2,1)</f>
        <v>4 Years After Graduation</v>
      </c>
      <c r="K33" s="131"/>
      <c r="L33" s="130"/>
    </row>
    <row r="34" spans="1:14" s="87" customFormat="1" ht="13.5" thickBot="1" x14ac:dyDescent="0.25">
      <c r="A34" s="94"/>
      <c r="F34" s="94"/>
      <c r="G34" s="94"/>
    </row>
    <row r="35" spans="1:14" s="87" customFormat="1" x14ac:dyDescent="0.2">
      <c r="A35" s="32"/>
      <c r="B35" s="39">
        <v>2020</v>
      </c>
      <c r="C35" s="132" t="s">
        <v>41</v>
      </c>
      <c r="D35" s="132"/>
      <c r="E35" s="133"/>
      <c r="F35" s="94"/>
      <c r="G35" s="94"/>
    </row>
    <row r="36" spans="1:14" s="87" customFormat="1" x14ac:dyDescent="0.2">
      <c r="A36" s="32"/>
      <c r="B36" s="40">
        <f>B35+1</f>
        <v>2021</v>
      </c>
      <c r="C36" s="120" t="s">
        <v>43</v>
      </c>
      <c r="D36" s="120"/>
      <c r="E36" s="121"/>
      <c r="F36" s="32"/>
      <c r="G36" s="32"/>
      <c r="H36"/>
      <c r="I36"/>
      <c r="J36"/>
      <c r="K36"/>
      <c r="L36"/>
      <c r="M36"/>
      <c r="N36"/>
    </row>
    <row r="37" spans="1:14" s="87" customFormat="1" x14ac:dyDescent="0.2">
      <c r="A37" s="32"/>
      <c r="B37" s="40">
        <f t="shared" ref="B37:B43" si="5">B36+1</f>
        <v>2022</v>
      </c>
      <c r="C37" s="120" t="s">
        <v>44</v>
      </c>
      <c r="D37" s="120"/>
      <c r="E37" s="121"/>
      <c r="F37" s="32"/>
      <c r="G37" s="32"/>
      <c r="H37"/>
      <c r="I37"/>
      <c r="J37"/>
      <c r="K37"/>
      <c r="L37"/>
      <c r="M37"/>
      <c r="N37"/>
    </row>
    <row r="38" spans="1:14" s="87" customFormat="1" x14ac:dyDescent="0.2">
      <c r="A38" s="32"/>
      <c r="B38" s="40">
        <f t="shared" si="5"/>
        <v>2023</v>
      </c>
      <c r="C38" s="120" t="s">
        <v>45</v>
      </c>
      <c r="D38" s="120"/>
      <c r="E38" s="121"/>
      <c r="F38" s="32"/>
      <c r="G38" s="32"/>
      <c r="H38"/>
      <c r="I38"/>
      <c r="J38"/>
      <c r="K38"/>
      <c r="L38"/>
      <c r="M38"/>
      <c r="N38"/>
    </row>
    <row r="39" spans="1:14" s="87" customFormat="1" x14ac:dyDescent="0.2">
      <c r="A39" s="32"/>
      <c r="B39" s="40">
        <f t="shared" si="5"/>
        <v>2024</v>
      </c>
      <c r="C39" s="120" t="s">
        <v>46</v>
      </c>
      <c r="D39" s="120"/>
      <c r="E39" s="121"/>
      <c r="F39" s="32"/>
      <c r="G39" s="32"/>
      <c r="H39"/>
      <c r="I39"/>
      <c r="J39"/>
      <c r="K39"/>
      <c r="L39"/>
      <c r="M39"/>
      <c r="N39"/>
    </row>
    <row r="40" spans="1:14" s="87" customFormat="1" x14ac:dyDescent="0.2">
      <c r="A40" s="32"/>
      <c r="B40" s="40">
        <f t="shared" si="5"/>
        <v>2025</v>
      </c>
      <c r="C40" s="120" t="s">
        <v>47</v>
      </c>
      <c r="D40" s="120"/>
      <c r="E40" s="121"/>
      <c r="F40" s="32"/>
      <c r="G40" s="32"/>
      <c r="H40"/>
      <c r="I40"/>
      <c r="J40"/>
      <c r="K40"/>
      <c r="L40"/>
      <c r="M40"/>
      <c r="N40"/>
    </row>
    <row r="41" spans="1:14" s="87" customFormat="1" x14ac:dyDescent="0.2">
      <c r="A41" s="32"/>
      <c r="B41" s="40">
        <f t="shared" si="5"/>
        <v>2026</v>
      </c>
      <c r="C41" s="120" t="s">
        <v>48</v>
      </c>
      <c r="D41" s="120"/>
      <c r="E41" s="121"/>
      <c r="F41" s="32"/>
      <c r="G41" s="32"/>
      <c r="H41"/>
      <c r="I41"/>
      <c r="J41"/>
      <c r="K41"/>
      <c r="L41"/>
      <c r="M41"/>
      <c r="N41"/>
    </row>
    <row r="42" spans="1:14" s="87" customFormat="1" x14ac:dyDescent="0.2">
      <c r="A42" s="32"/>
      <c r="B42" s="40">
        <f t="shared" si="5"/>
        <v>2027</v>
      </c>
      <c r="C42" s="120" t="s">
        <v>49</v>
      </c>
      <c r="D42" s="120"/>
      <c r="E42" s="121"/>
      <c r="F42" s="32"/>
      <c r="G42" s="32"/>
      <c r="H42"/>
      <c r="I42"/>
      <c r="J42"/>
      <c r="K42"/>
      <c r="L42"/>
      <c r="M42"/>
      <c r="N42"/>
    </row>
    <row r="43" spans="1:14" s="87" customFormat="1" x14ac:dyDescent="0.2">
      <c r="A43" s="32"/>
      <c r="B43" s="40">
        <f t="shared" si="5"/>
        <v>2028</v>
      </c>
      <c r="C43" s="120" t="s">
        <v>50</v>
      </c>
      <c r="D43" s="120"/>
      <c r="E43" s="121"/>
      <c r="F43" s="32"/>
      <c r="G43" s="32"/>
      <c r="H43"/>
      <c r="I43"/>
      <c r="J43"/>
      <c r="K43"/>
      <c r="L43"/>
      <c r="M43"/>
      <c r="N43"/>
    </row>
    <row r="44" spans="1:14" s="87" customFormat="1" ht="13.5" thickBot="1" x14ac:dyDescent="0.25">
      <c r="A44" s="32"/>
      <c r="B44" s="82" t="s">
        <v>78</v>
      </c>
      <c r="C44" s="122" t="s">
        <v>42</v>
      </c>
      <c r="D44" s="122"/>
      <c r="E44" s="123"/>
      <c r="F44" s="32"/>
      <c r="G44" s="32"/>
      <c r="H44"/>
      <c r="I44"/>
      <c r="J44"/>
      <c r="K44"/>
      <c r="L44"/>
      <c r="M44"/>
      <c r="N44"/>
    </row>
    <row r="45" spans="1:14" x14ac:dyDescent="0.2">
      <c r="A45" s="32"/>
      <c r="F45" s="32"/>
      <c r="G45" s="32"/>
    </row>
    <row r="46" spans="1:14" x14ac:dyDescent="0.2">
      <c r="A46" s="32"/>
      <c r="B46" s="32"/>
      <c r="C46" s="32"/>
      <c r="D46" s="32"/>
      <c r="E46" s="32"/>
      <c r="F46" s="32"/>
      <c r="G46" s="32"/>
    </row>
    <row r="47" spans="1:14" hidden="1" x14ac:dyDescent="0.2">
      <c r="A47" s="32"/>
      <c r="B47" s="32"/>
      <c r="C47" s="32"/>
      <c r="D47" s="32"/>
      <c r="E47" s="32"/>
      <c r="F47" s="32"/>
      <c r="G47" s="32"/>
    </row>
    <row r="48" spans="1:14" hidden="1" x14ac:dyDescent="0.2">
      <c r="A48" s="32"/>
      <c r="B48" s="32"/>
      <c r="C48" s="32"/>
      <c r="D48" s="32"/>
      <c r="E48" s="32"/>
      <c r="F48" s="32"/>
      <c r="G48" s="32"/>
    </row>
    <row r="49" spans="1:7" hidden="1" x14ac:dyDescent="0.2">
      <c r="A49" s="32"/>
      <c r="B49" s="32"/>
      <c r="C49" s="32"/>
      <c r="D49" s="32"/>
      <c r="E49" s="32"/>
      <c r="F49" s="32"/>
      <c r="G49" s="32"/>
    </row>
    <row r="50" spans="1:7" hidden="1" x14ac:dyDescent="0.2"/>
    <row r="51" spans="1:7" hidden="1" x14ac:dyDescent="0.2"/>
    <row r="52" spans="1:7" hidden="1" x14ac:dyDescent="0.2"/>
    <row r="53" spans="1:7" hidden="1" x14ac:dyDescent="0.2"/>
    <row r="54" spans="1:7" hidden="1" x14ac:dyDescent="0.2"/>
    <row r="55" spans="1:7" hidden="1" x14ac:dyDescent="0.2"/>
    <row r="56" spans="1:7" hidden="1" x14ac:dyDescent="0.2"/>
    <row r="57" spans="1:7" hidden="1" x14ac:dyDescent="0.2"/>
    <row r="58" spans="1:7" hidden="1" x14ac:dyDescent="0.2"/>
    <row r="59" spans="1:7" hidden="1" x14ac:dyDescent="0.2"/>
    <row r="60" spans="1:7" x14ac:dyDescent="0.2"/>
    <row r="61" spans="1:7" x14ac:dyDescent="0.2"/>
    <row r="62" spans="1:7" x14ac:dyDescent="0.2"/>
    <row r="63" spans="1:7" x14ac:dyDescent="0.2"/>
    <row r="64" spans="1:7" x14ac:dyDescent="0.2"/>
    <row r="65" x14ac:dyDescent="0.2"/>
    <row r="66" x14ac:dyDescent="0.2"/>
  </sheetData>
  <mergeCells count="22">
    <mergeCell ref="C36:E36"/>
    <mergeCell ref="B2:O2"/>
    <mergeCell ref="B4:B5"/>
    <mergeCell ref="C4:O4"/>
    <mergeCell ref="B8:B9"/>
    <mergeCell ref="C8:O8"/>
    <mergeCell ref="B12:C12"/>
    <mergeCell ref="F12:G12"/>
    <mergeCell ref="J12:N12"/>
    <mergeCell ref="J20:N20"/>
    <mergeCell ref="F33:G33"/>
    <mergeCell ref="H33:I33"/>
    <mergeCell ref="J33:L33"/>
    <mergeCell ref="C35:E35"/>
    <mergeCell ref="C43:E43"/>
    <mergeCell ref="C44:E44"/>
    <mergeCell ref="C37:E37"/>
    <mergeCell ref="C38:E38"/>
    <mergeCell ref="C39:E39"/>
    <mergeCell ref="C40:E40"/>
    <mergeCell ref="C41:E41"/>
    <mergeCell ref="C42:E42"/>
  </mergeCells>
  <conditionalFormatting sqref="J24:J25 M24:M25">
    <cfRule type="expression" dxfId="28" priority="1" stopIfTrue="1">
      <formula>$J$22="Part-Time"</formula>
    </cfRule>
    <cfRule type="expression" dxfId="27" priority="2" stopIfTrue="1">
      <formula>$J$22=""</formula>
    </cfRule>
  </conditionalFormatting>
  <conditionalFormatting sqref="M21:M22">
    <cfRule type="expression" dxfId="26" priority="3" stopIfTrue="1">
      <formula>$J$22="Full-Time"</formula>
    </cfRule>
    <cfRule type="expression" dxfId="25" priority="4" stopIfTrue="1">
      <formula>$J$22=""</formula>
    </cfRule>
  </conditionalFormatting>
  <conditionalFormatting sqref="E9:E10 F9:O9">
    <cfRule type="expression" dxfId="24" priority="5" stopIfTrue="1">
      <formula>$J$22="Part-Time"</formula>
    </cfRule>
  </conditionalFormatting>
  <dataValidations count="1">
    <dataValidation type="list" allowBlank="1" showInputMessage="1" showErrorMessage="1" sqref="J22">
      <formula1>"Full-Time, Part-Time"</formula1>
    </dataValidation>
  </dataValidations>
  <pageMargins left="0.75" right="0.75" top="1" bottom="1" header="0.5" footer="0.5"/>
  <pageSetup scale="89" fitToHeight="11"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O66"/>
  <sheetViews>
    <sheetView zoomScaleNormal="100" workbookViewId="0">
      <selection activeCell="F25" sqref="F25"/>
    </sheetView>
  </sheetViews>
  <sheetFormatPr defaultColWidth="0" defaultRowHeight="12.75" zeroHeight="1" x14ac:dyDescent="0.2"/>
  <cols>
    <col min="1" max="1" width="8" customWidth="1"/>
    <col min="2" max="2" width="13.140625" customWidth="1"/>
    <col min="3" max="3" width="12.85546875" bestFit="1" customWidth="1"/>
    <col min="4" max="4" width="8.7109375" bestFit="1" customWidth="1"/>
    <col min="5" max="5" width="7.5703125" bestFit="1" customWidth="1"/>
    <col min="6" max="6" width="10.7109375" customWidth="1"/>
    <col min="7" max="7" width="12.85546875" bestFit="1" customWidth="1"/>
    <col min="8" max="9" width="8.5703125" bestFit="1" customWidth="1"/>
    <col min="10" max="10" width="10.42578125" customWidth="1"/>
    <col min="11" max="11" width="9.28515625" bestFit="1" customWidth="1"/>
    <col min="12" max="12" width="9.5703125" bestFit="1" customWidth="1"/>
    <col min="13" max="13" width="11" customWidth="1"/>
    <col min="14" max="15" width="8.5703125" bestFit="1" customWidth="1"/>
    <col min="16" max="16" width="2.28515625" customWidth="1"/>
  </cols>
  <sheetData>
    <row r="1" spans="1:15" ht="8.1" customHeight="1" thickBot="1" x14ac:dyDescent="0.25">
      <c r="A1" t="s">
        <v>67</v>
      </c>
    </row>
    <row r="2" spans="1:15" ht="36" thickBot="1" x14ac:dyDescent="0.55000000000000004">
      <c r="A2" s="87"/>
      <c r="B2" s="134" t="s">
        <v>101</v>
      </c>
      <c r="C2" s="135"/>
      <c r="D2" s="135"/>
      <c r="E2" s="135"/>
      <c r="F2" s="135"/>
      <c r="G2" s="135"/>
      <c r="H2" s="135"/>
      <c r="I2" s="135"/>
      <c r="J2" s="135"/>
      <c r="K2" s="135"/>
      <c r="L2" s="135"/>
      <c r="M2" s="135"/>
      <c r="N2" s="135"/>
      <c r="O2" s="136"/>
    </row>
    <row r="3" spans="1:15" s="87" customFormat="1" ht="8.1" customHeight="1" thickBot="1" x14ac:dyDescent="0.25"/>
    <row r="4" spans="1:15" ht="13.5" thickBot="1" x14ac:dyDescent="0.25">
      <c r="A4" s="87"/>
      <c r="B4" s="137" t="s">
        <v>16</v>
      </c>
      <c r="C4" s="139" t="s">
        <v>51</v>
      </c>
      <c r="D4" s="140"/>
      <c r="E4" s="140"/>
      <c r="F4" s="140"/>
      <c r="G4" s="140"/>
      <c r="H4" s="140"/>
      <c r="I4" s="140"/>
      <c r="J4" s="140"/>
      <c r="K4" s="140"/>
      <c r="L4" s="140"/>
      <c r="M4" s="140"/>
      <c r="N4" s="140"/>
      <c r="O4" s="141"/>
    </row>
    <row r="5" spans="1:15" x14ac:dyDescent="0.2">
      <c r="A5" s="87"/>
      <c r="B5" s="138"/>
      <c r="C5" s="74">
        <v>2017</v>
      </c>
      <c r="D5" s="75">
        <f>C5+1</f>
        <v>2018</v>
      </c>
      <c r="E5" s="75">
        <f t="shared" ref="E5:O5" si="0">D5+1</f>
        <v>2019</v>
      </c>
      <c r="F5" s="75">
        <f t="shared" si="0"/>
        <v>2020</v>
      </c>
      <c r="G5" s="75">
        <f t="shared" si="0"/>
        <v>2021</v>
      </c>
      <c r="H5" s="75">
        <f t="shared" si="0"/>
        <v>2022</v>
      </c>
      <c r="I5" s="75">
        <f t="shared" si="0"/>
        <v>2023</v>
      </c>
      <c r="J5" s="75">
        <f t="shared" si="0"/>
        <v>2024</v>
      </c>
      <c r="K5" s="75">
        <f t="shared" si="0"/>
        <v>2025</v>
      </c>
      <c r="L5" s="75">
        <f t="shared" si="0"/>
        <v>2026</v>
      </c>
      <c r="M5" s="75">
        <f t="shared" si="0"/>
        <v>2027</v>
      </c>
      <c r="N5" s="75">
        <f t="shared" si="0"/>
        <v>2028</v>
      </c>
      <c r="O5" s="75">
        <f t="shared" si="0"/>
        <v>2029</v>
      </c>
    </row>
    <row r="6" spans="1:15" ht="13.5" thickBot="1" x14ac:dyDescent="0.25">
      <c r="A6" s="87"/>
      <c r="B6" s="15" t="s">
        <v>15</v>
      </c>
      <c r="C6" s="76">
        <f>J14</f>
        <v>70466</v>
      </c>
      <c r="D6" s="49">
        <f>C6*(1+$L$14)</f>
        <v>72932.31</v>
      </c>
      <c r="E6" s="49">
        <f t="shared" ref="E6:O6" si="1">D6*(1+$L$14)</f>
        <v>75484.940849999984</v>
      </c>
      <c r="F6" s="49">
        <f t="shared" si="1"/>
        <v>78126.913779749972</v>
      </c>
      <c r="G6" s="49">
        <f t="shared" si="1"/>
        <v>80861.355762041218</v>
      </c>
      <c r="H6" s="49">
        <f t="shared" si="1"/>
        <v>83691.503213712655</v>
      </c>
      <c r="I6" s="49">
        <f t="shared" si="1"/>
        <v>86620.705826192585</v>
      </c>
      <c r="J6" s="49">
        <f t="shared" si="1"/>
        <v>89652.430530109312</v>
      </c>
      <c r="K6" s="49">
        <f t="shared" si="1"/>
        <v>92790.265598663129</v>
      </c>
      <c r="L6" s="49">
        <f t="shared" si="1"/>
        <v>96037.924894616328</v>
      </c>
      <c r="M6" s="49">
        <f t="shared" si="1"/>
        <v>99399.252265927891</v>
      </c>
      <c r="N6" s="49">
        <f t="shared" si="1"/>
        <v>102878.22609523535</v>
      </c>
      <c r="O6" s="50">
        <f t="shared" si="1"/>
        <v>106478.96400856858</v>
      </c>
    </row>
    <row r="7" spans="1:15" s="87" customFormat="1" ht="8.1" customHeight="1" thickBot="1" x14ac:dyDescent="0.25"/>
    <row r="8" spans="1:15" ht="13.5" thickBot="1" x14ac:dyDescent="0.25">
      <c r="A8" s="87"/>
      <c r="B8" s="137" t="s">
        <v>17</v>
      </c>
      <c r="C8" s="143" t="s">
        <v>51</v>
      </c>
      <c r="D8" s="144"/>
      <c r="E8" s="144"/>
      <c r="F8" s="144"/>
      <c r="G8" s="144"/>
      <c r="H8" s="144"/>
      <c r="I8" s="144"/>
      <c r="J8" s="144"/>
      <c r="K8" s="144"/>
      <c r="L8" s="144"/>
      <c r="M8" s="144"/>
      <c r="N8" s="144"/>
      <c r="O8" s="145"/>
    </row>
    <row r="9" spans="1:15" x14ac:dyDescent="0.2">
      <c r="A9" s="87"/>
      <c r="B9" s="142"/>
      <c r="C9" s="21">
        <v>2017</v>
      </c>
      <c r="D9" s="46">
        <f>C9+1</f>
        <v>2018</v>
      </c>
      <c r="E9" s="48">
        <f>D9+1</f>
        <v>2019</v>
      </c>
      <c r="F9" s="48">
        <f t="shared" ref="F9:O9" si="2">E9+1</f>
        <v>2020</v>
      </c>
      <c r="G9" s="48">
        <f t="shared" si="2"/>
        <v>2021</v>
      </c>
      <c r="H9" s="48">
        <f t="shared" si="2"/>
        <v>2022</v>
      </c>
      <c r="I9" s="48">
        <f t="shared" si="2"/>
        <v>2023</v>
      </c>
      <c r="J9" s="48">
        <f t="shared" si="2"/>
        <v>2024</v>
      </c>
      <c r="K9" s="48">
        <f t="shared" si="2"/>
        <v>2025</v>
      </c>
      <c r="L9" s="48">
        <f t="shared" si="2"/>
        <v>2026</v>
      </c>
      <c r="M9" s="48">
        <f t="shared" si="2"/>
        <v>2027</v>
      </c>
      <c r="N9" s="48">
        <f t="shared" si="2"/>
        <v>2028</v>
      </c>
      <c r="O9" s="48">
        <f t="shared" si="2"/>
        <v>2029</v>
      </c>
    </row>
    <row r="10" spans="1:15" ht="13.5" thickBot="1" x14ac:dyDescent="0.25">
      <c r="A10" s="87"/>
      <c r="B10" s="15" t="s">
        <v>15</v>
      </c>
      <c r="C10" s="22">
        <f>IF(J22="Part-Time",-D28+M22,-D28)</f>
        <v>-95938</v>
      </c>
      <c r="D10" s="47">
        <f>IF(J22="Part-Time",-D28+M22,-D28+J25)</f>
        <v>-80938</v>
      </c>
      <c r="E10" s="49">
        <f>IF(J22="Part-Time",-D28+M22,0.5*J29+M25)</f>
        <v>70480</v>
      </c>
      <c r="F10" s="49">
        <f>IF(J22="Part-Time",J29,J29*(1+$M$29))</f>
        <v>105503.2</v>
      </c>
      <c r="G10" s="49">
        <f t="shared" ref="G10:O10" si="3">F10*(1+$M$29)</f>
        <v>110250.84399999998</v>
      </c>
      <c r="H10" s="49">
        <f t="shared" si="3"/>
        <v>115212.13197999998</v>
      </c>
      <c r="I10" s="49">
        <f t="shared" si="3"/>
        <v>120396.67791909997</v>
      </c>
      <c r="J10" s="49">
        <f t="shared" si="3"/>
        <v>125814.52842545946</v>
      </c>
      <c r="K10" s="49">
        <f t="shared" si="3"/>
        <v>131476.18220460514</v>
      </c>
      <c r="L10" s="49">
        <f t="shared" si="3"/>
        <v>137392.61040381237</v>
      </c>
      <c r="M10" s="49">
        <f t="shared" si="3"/>
        <v>143575.27787198391</v>
      </c>
      <c r="N10" s="49">
        <f t="shared" si="3"/>
        <v>150036.16537622319</v>
      </c>
      <c r="O10" s="50">
        <f t="shared" si="3"/>
        <v>156787.79281815322</v>
      </c>
    </row>
    <row r="11" spans="1:15" s="87" customFormat="1" ht="8.1" customHeight="1" thickBot="1" x14ac:dyDescent="0.25"/>
    <row r="12" spans="1:15" s="87" customFormat="1" ht="13.5" thickBot="1" x14ac:dyDescent="0.25">
      <c r="B12" s="124" t="s">
        <v>16</v>
      </c>
      <c r="C12" s="126"/>
      <c r="F12" s="146" t="s">
        <v>17</v>
      </c>
      <c r="G12" s="147"/>
      <c r="H12" s="88"/>
      <c r="J12" s="124" t="s">
        <v>16</v>
      </c>
      <c r="K12" s="125"/>
      <c r="L12" s="125"/>
      <c r="M12" s="125"/>
      <c r="N12" s="126"/>
    </row>
    <row r="13" spans="1:15" s="87" customFormat="1" ht="13.5" thickBot="1" x14ac:dyDescent="0.25">
      <c r="B13" s="25"/>
      <c r="C13" s="3"/>
      <c r="D13" s="89"/>
      <c r="E13" s="89"/>
      <c r="F13" s="25"/>
      <c r="G13" s="3"/>
      <c r="H13" s="88"/>
      <c r="J13" s="4" t="s">
        <v>30</v>
      </c>
      <c r="K13" s="5"/>
      <c r="L13" s="5" t="s">
        <v>31</v>
      </c>
      <c r="M13" s="5"/>
      <c r="N13" s="6"/>
    </row>
    <row r="14" spans="1:15" s="87" customFormat="1" ht="13.5" thickBot="1" x14ac:dyDescent="0.25">
      <c r="A14" s="87">
        <v>2017</v>
      </c>
      <c r="B14" s="12" t="s">
        <v>20</v>
      </c>
      <c r="C14" s="17">
        <f>C6+NPV(D30,D6)</f>
        <v>140593.22115384616</v>
      </c>
      <c r="D14" s="91"/>
      <c r="E14" s="87">
        <v>2017</v>
      </c>
      <c r="F14" s="14" t="s">
        <v>20</v>
      </c>
      <c r="G14" s="17">
        <f>C10+NPV(D30,D10)</f>
        <v>-173763</v>
      </c>
      <c r="H14" s="92" t="str">
        <f>IF(G14&gt;C14,"True","False")</f>
        <v>False</v>
      </c>
      <c r="J14" s="26">
        <v>70466</v>
      </c>
      <c r="K14" s="5"/>
      <c r="L14" s="28">
        <v>3.5000000000000003E-2</v>
      </c>
      <c r="M14" s="5"/>
      <c r="N14" s="6"/>
    </row>
    <row r="15" spans="1:15" s="87" customFormat="1" x14ac:dyDescent="0.2">
      <c r="A15" s="87">
        <v>2018</v>
      </c>
      <c r="B15" s="12" t="s">
        <v>21</v>
      </c>
      <c r="C15" s="17">
        <f>C6+NPV(D30,D6:E6)</f>
        <v>210383.29220599108</v>
      </c>
      <c r="D15" s="91"/>
      <c r="E15" s="87">
        <v>2018</v>
      </c>
      <c r="F15" s="14" t="s">
        <v>21</v>
      </c>
      <c r="G15" s="17">
        <f>C10+NPV(D30,D10:E10)</f>
        <v>-108600.27810650888</v>
      </c>
      <c r="H15" s="92" t="str">
        <f t="shared" ref="H15:H25" si="4">IF(G15&gt;C15,"True","False")</f>
        <v>False</v>
      </c>
      <c r="J15" s="7"/>
      <c r="K15" s="5"/>
      <c r="L15" s="8"/>
      <c r="M15" s="5"/>
      <c r="N15" s="6"/>
    </row>
    <row r="16" spans="1:15" s="87" customFormat="1" x14ac:dyDescent="0.2">
      <c r="A16" s="87">
        <v>2019</v>
      </c>
      <c r="B16" s="12" t="s">
        <v>22</v>
      </c>
      <c r="C16" s="17">
        <f>C6+NPV(D30,D6:F6)</f>
        <v>279837.83407038532</v>
      </c>
      <c r="D16" s="91"/>
      <c r="E16" s="87">
        <v>2019</v>
      </c>
      <c r="F16" s="14" t="s">
        <v>22</v>
      </c>
      <c r="G16" s="17">
        <f>C10+NPV(D30,D10:F10)</f>
        <v>-14808.317478379628</v>
      </c>
      <c r="H16" s="92" t="str">
        <f t="shared" si="4"/>
        <v>False</v>
      </c>
      <c r="J16" s="7"/>
      <c r="K16" s="5"/>
      <c r="L16" s="8"/>
      <c r="M16" s="5"/>
      <c r="N16" s="6"/>
    </row>
    <row r="17" spans="1:14" s="87" customFormat="1" ht="13.5" thickBot="1" x14ac:dyDescent="0.25">
      <c r="A17" s="87">
        <v>2020</v>
      </c>
      <c r="B17" s="12" t="s">
        <v>23</v>
      </c>
      <c r="C17" s="17">
        <f>C6+NPV(D30,D6:G6)</f>
        <v>348958.45986812375</v>
      </c>
      <c r="D17" s="91"/>
      <c r="E17" s="87">
        <v>2020</v>
      </c>
      <c r="F17" s="14" t="s">
        <v>23</v>
      </c>
      <c r="G17" s="17">
        <f>C10+NPV(D30,D10:G10)</f>
        <v>79434.566037384851</v>
      </c>
      <c r="H17" s="92" t="str">
        <f t="shared" si="4"/>
        <v>False</v>
      </c>
      <c r="J17" s="9"/>
      <c r="K17" s="10"/>
      <c r="L17" s="10"/>
      <c r="M17" s="10"/>
      <c r="N17" s="11"/>
    </row>
    <row r="18" spans="1:14" s="87" customFormat="1" x14ac:dyDescent="0.2">
      <c r="A18" s="87">
        <v>2021</v>
      </c>
      <c r="B18" s="12" t="s">
        <v>24</v>
      </c>
      <c r="C18" s="17">
        <f>C6+NPV(D30,B6:H6)</f>
        <v>472145.59131241502</v>
      </c>
      <c r="D18" s="91"/>
      <c r="E18" s="87">
        <v>2021</v>
      </c>
      <c r="F18" s="14" t="s">
        <v>24</v>
      </c>
      <c r="G18" s="17">
        <f>C10+NPV(D30,D10:H10)</f>
        <v>174130.54033928283</v>
      </c>
      <c r="H18" s="92" t="str">
        <f t="shared" si="4"/>
        <v>False</v>
      </c>
    </row>
    <row r="19" spans="1:14" s="87" customFormat="1" ht="13.5" thickBot="1" x14ac:dyDescent="0.25">
      <c r="A19" s="87">
        <v>2022</v>
      </c>
      <c r="B19" s="12" t="s">
        <v>25</v>
      </c>
      <c r="C19" s="17">
        <f>C6+NPV(D30,D6:I6)</f>
        <v>486204.3770083494</v>
      </c>
      <c r="D19" s="91"/>
      <c r="E19" s="87">
        <v>2022</v>
      </c>
      <c r="F19" s="14" t="s">
        <v>25</v>
      </c>
      <c r="G19" s="17">
        <f>C10+NPV(D30,D10:I10)</f>
        <v>269281.78374840145</v>
      </c>
      <c r="H19" s="92" t="str">
        <f t="shared" si="4"/>
        <v>False</v>
      </c>
    </row>
    <row r="20" spans="1:14" s="87" customFormat="1" ht="13.5" thickBot="1" x14ac:dyDescent="0.25">
      <c r="A20" s="87">
        <v>2023</v>
      </c>
      <c r="B20" s="12" t="s">
        <v>26</v>
      </c>
      <c r="C20" s="17">
        <f>C6+NPV(D30,D6:J6)</f>
        <v>554332.85596503993</v>
      </c>
      <c r="D20" s="91"/>
      <c r="E20" s="87">
        <v>2023</v>
      </c>
      <c r="F20" s="14" t="s">
        <v>26</v>
      </c>
      <c r="G20" s="17">
        <f>C10+NPV(D30,D10:J10)</f>
        <v>364890.4850585254</v>
      </c>
      <c r="H20" s="92" t="str">
        <f t="shared" si="4"/>
        <v>False</v>
      </c>
      <c r="J20" s="124" t="s">
        <v>17</v>
      </c>
      <c r="K20" s="125"/>
      <c r="L20" s="125"/>
      <c r="M20" s="125"/>
      <c r="N20" s="126"/>
    </row>
    <row r="21" spans="1:14" s="87" customFormat="1" ht="13.5" thickBot="1" x14ac:dyDescent="0.25">
      <c r="A21" s="87">
        <v>2024</v>
      </c>
      <c r="B21" s="12" t="s">
        <v>19</v>
      </c>
      <c r="C21" s="17">
        <f>C6+NPV(D30,D6:K6)</f>
        <v>622133.79415751563</v>
      </c>
      <c r="D21" s="91"/>
      <c r="E21" s="87">
        <v>2024</v>
      </c>
      <c r="F21" s="14" t="s">
        <v>19</v>
      </c>
      <c r="G21" s="17">
        <f>C10+NPV(D30,D10:K10)</f>
        <v>460958.84358648653</v>
      </c>
      <c r="H21" s="92" t="str">
        <f t="shared" si="4"/>
        <v>False</v>
      </c>
      <c r="J21" s="25" t="s">
        <v>71</v>
      </c>
      <c r="K21" s="2"/>
      <c r="L21" s="2"/>
      <c r="M21" s="42" t="s">
        <v>72</v>
      </c>
      <c r="N21" s="43"/>
    </row>
    <row r="22" spans="1:14" s="87" customFormat="1" ht="13.5" thickBot="1" x14ac:dyDescent="0.25">
      <c r="A22" s="87">
        <v>2025</v>
      </c>
      <c r="B22" s="12" t="s">
        <v>27</v>
      </c>
      <c r="C22" s="17">
        <f>C6+NPV(D30,D6:L6)</f>
        <v>689608.76630098897</v>
      </c>
      <c r="D22" s="91"/>
      <c r="E22" s="87">
        <v>2025</v>
      </c>
      <c r="F22" s="14" t="s">
        <v>27</v>
      </c>
      <c r="G22" s="17">
        <f>C10+NPV(D30,D10:L10)</f>
        <v>557489.06922275515</v>
      </c>
      <c r="H22" s="92" t="str">
        <f t="shared" si="4"/>
        <v>False</v>
      </c>
      <c r="J22" s="41" t="s">
        <v>79</v>
      </c>
      <c r="K22" s="5"/>
      <c r="L22" s="5"/>
      <c r="M22" s="26">
        <v>65000</v>
      </c>
      <c r="N22" s="6"/>
    </row>
    <row r="23" spans="1:14" s="87" customFormat="1" x14ac:dyDescent="0.2">
      <c r="A23" s="87">
        <v>2026</v>
      </c>
      <c r="B23" s="12" t="s">
        <v>28</v>
      </c>
      <c r="C23" s="17">
        <f>C6+NPV(D30,D6:M6)</f>
        <v>756759.33953992638</v>
      </c>
      <c r="D23" s="91"/>
      <c r="E23" s="87">
        <v>2026</v>
      </c>
      <c r="F23" s="14" t="s">
        <v>28</v>
      </c>
      <c r="G23" s="17">
        <f>C10+NPV(D30,D10:M10)</f>
        <v>654483.38248227502</v>
      </c>
      <c r="H23" s="92" t="str">
        <f t="shared" si="4"/>
        <v>False</v>
      </c>
      <c r="J23" s="25"/>
      <c r="K23" s="5"/>
      <c r="L23" s="5"/>
      <c r="M23" s="5"/>
      <c r="N23" s="6"/>
    </row>
    <row r="24" spans="1:14" s="87" customFormat="1" ht="13.5" thickBot="1" x14ac:dyDescent="0.25">
      <c r="A24" s="87">
        <v>2027</v>
      </c>
      <c r="B24" s="12" t="s">
        <v>38</v>
      </c>
      <c r="C24" s="17">
        <f>C6+NPV(D30,D6:N6)</f>
        <v>823587.07348444581</v>
      </c>
      <c r="D24" s="91"/>
      <c r="E24" s="87">
        <v>2027</v>
      </c>
      <c r="F24" s="12" t="s">
        <v>38</v>
      </c>
      <c r="G24" s="17">
        <f>C10+NPV(D30,D10:N10)</f>
        <v>751944.01455554261</v>
      </c>
      <c r="H24" s="92" t="str">
        <f t="shared" si="4"/>
        <v>False</v>
      </c>
      <c r="I24" s="90"/>
      <c r="J24" s="81" t="s">
        <v>4</v>
      </c>
      <c r="K24" s="5"/>
      <c r="L24" s="5"/>
      <c r="M24" s="80" t="s">
        <v>18</v>
      </c>
      <c r="N24" s="6"/>
    </row>
    <row r="25" spans="1:14" s="87" customFormat="1" ht="13.5" thickBot="1" x14ac:dyDescent="0.25">
      <c r="A25" s="87">
        <v>2028</v>
      </c>
      <c r="B25" s="13" t="s">
        <v>39</v>
      </c>
      <c r="C25" s="18">
        <f>C6+NPV(D30,D6:O6)</f>
        <v>890093.52024653961</v>
      </c>
      <c r="D25" s="91"/>
      <c r="E25" s="87">
        <v>2028</v>
      </c>
      <c r="F25" s="13" t="s">
        <v>39</v>
      </c>
      <c r="G25" s="18">
        <f>C10+NPV(D30,D10:O10)</f>
        <v>849873.20735993155</v>
      </c>
      <c r="H25" s="92" t="str">
        <f t="shared" si="4"/>
        <v>False</v>
      </c>
      <c r="I25" s="90"/>
      <c r="J25" s="26">
        <v>15000</v>
      </c>
      <c r="K25" s="5"/>
      <c r="L25" s="5"/>
      <c r="M25" s="26">
        <v>20000</v>
      </c>
      <c r="N25" s="6"/>
    </row>
    <row r="26" spans="1:14" s="87" customFormat="1" x14ac:dyDescent="0.2">
      <c r="H26" s="88"/>
      <c r="J26" s="4"/>
      <c r="K26" s="5"/>
      <c r="L26" s="5"/>
      <c r="M26" s="5"/>
      <c r="N26" s="6"/>
    </row>
    <row r="27" spans="1:14" s="87" customFormat="1" ht="13.5" thickBot="1" x14ac:dyDescent="0.25">
      <c r="H27" s="88"/>
      <c r="J27" s="4" t="s">
        <v>29</v>
      </c>
      <c r="K27" s="5"/>
      <c r="L27" s="5"/>
      <c r="M27" s="5"/>
      <c r="N27" s="6"/>
    </row>
    <row r="28" spans="1:14" s="87" customFormat="1" ht="13.5" thickBot="1" x14ac:dyDescent="0.25">
      <c r="C28" s="93" t="s">
        <v>69</v>
      </c>
      <c r="D28" s="26">
        <v>95938</v>
      </c>
      <c r="J28" s="4" t="s">
        <v>37</v>
      </c>
      <c r="K28" s="5"/>
      <c r="L28" s="5"/>
      <c r="M28" s="5" t="s">
        <v>31</v>
      </c>
      <c r="N28" s="6"/>
    </row>
    <row r="29" spans="1:14" s="87" customFormat="1" ht="13.5" thickBot="1" x14ac:dyDescent="0.25">
      <c r="A29" s="94"/>
      <c r="B29" s="94"/>
      <c r="C29" s="94"/>
      <c r="D29" s="94"/>
      <c r="E29" s="94"/>
      <c r="F29" s="94"/>
      <c r="G29" s="94"/>
      <c r="J29" s="26">
        <v>100960</v>
      </c>
      <c r="K29" s="10"/>
      <c r="L29" s="10"/>
      <c r="M29" s="28">
        <v>4.4999999999999998E-2</v>
      </c>
      <c r="N29" s="11"/>
    </row>
    <row r="30" spans="1:14" s="87" customFormat="1" ht="13.5" thickBot="1" x14ac:dyDescent="0.25">
      <c r="A30" s="94"/>
      <c r="B30" s="94"/>
      <c r="C30" s="94" t="s">
        <v>36</v>
      </c>
      <c r="D30" s="37">
        <v>0.04</v>
      </c>
      <c r="E30" s="94"/>
      <c r="F30" s="94"/>
      <c r="G30" s="94"/>
      <c r="J30" s="89"/>
      <c r="K30" s="89"/>
      <c r="L30" s="89"/>
      <c r="M30" s="89"/>
      <c r="N30" s="89"/>
    </row>
    <row r="31" spans="1:14" s="87" customFormat="1" x14ac:dyDescent="0.2">
      <c r="A31" s="94"/>
      <c r="B31" s="94"/>
      <c r="C31" s="94"/>
      <c r="D31" s="94"/>
      <c r="E31" s="94"/>
      <c r="F31" s="94"/>
      <c r="G31" s="94"/>
    </row>
    <row r="32" spans="1:14" s="87" customFormat="1" ht="13.5" thickBot="1" x14ac:dyDescent="0.25">
      <c r="A32" s="94"/>
      <c r="F32" s="94"/>
      <c r="G32" s="94"/>
    </row>
    <row r="33" spans="1:14" s="87" customFormat="1" ht="13.5" thickBot="1" x14ac:dyDescent="0.25">
      <c r="A33" s="94"/>
      <c r="F33" s="127" t="s">
        <v>40</v>
      </c>
      <c r="G33" s="128"/>
      <c r="H33" s="129" t="str">
        <f>IF(H17="True",E17,IF(H18="True",E18,IF(H19="True",E19,IF(H20="True",E20,IF(H21="True",E21,IF(H22="True",E22,IF(H23="True",E23,IF(H24="True",E24,"2029 or later"))))))))</f>
        <v>2029 or later</v>
      </c>
      <c r="I33" s="130"/>
      <c r="J33" s="131" t="str">
        <f>VLOOKUP(H33,B35:C44,2,1)</f>
        <v>10 Years+ After Graduation</v>
      </c>
      <c r="K33" s="131"/>
      <c r="L33" s="130"/>
    </row>
    <row r="34" spans="1:14" s="87" customFormat="1" ht="13.5" thickBot="1" x14ac:dyDescent="0.25">
      <c r="A34" s="94"/>
      <c r="F34" s="94"/>
      <c r="G34" s="94"/>
    </row>
    <row r="35" spans="1:14" s="87" customFormat="1" x14ac:dyDescent="0.2">
      <c r="A35" s="32"/>
      <c r="B35" s="39">
        <v>2020</v>
      </c>
      <c r="C35" s="132" t="s">
        <v>41</v>
      </c>
      <c r="D35" s="132"/>
      <c r="E35" s="133"/>
      <c r="F35" s="94"/>
      <c r="G35" s="94"/>
    </row>
    <row r="36" spans="1:14" s="87" customFormat="1" x14ac:dyDescent="0.2">
      <c r="A36" s="32"/>
      <c r="B36" s="40">
        <f>B35+1</f>
        <v>2021</v>
      </c>
      <c r="C36" s="120" t="s">
        <v>43</v>
      </c>
      <c r="D36" s="120"/>
      <c r="E36" s="121"/>
      <c r="F36" s="32"/>
      <c r="G36" s="32"/>
      <c r="H36"/>
      <c r="I36"/>
      <c r="J36"/>
      <c r="K36"/>
      <c r="L36"/>
      <c r="M36"/>
      <c r="N36"/>
    </row>
    <row r="37" spans="1:14" s="87" customFormat="1" x14ac:dyDescent="0.2">
      <c r="A37" s="32"/>
      <c r="B37" s="40">
        <f t="shared" ref="B37:B43" si="5">B36+1</f>
        <v>2022</v>
      </c>
      <c r="C37" s="120" t="s">
        <v>44</v>
      </c>
      <c r="D37" s="120"/>
      <c r="E37" s="121"/>
      <c r="F37" s="32"/>
      <c r="G37" s="32"/>
      <c r="H37"/>
      <c r="I37"/>
      <c r="J37"/>
      <c r="K37"/>
      <c r="L37"/>
      <c r="M37"/>
      <c r="N37"/>
    </row>
    <row r="38" spans="1:14" s="87" customFormat="1" x14ac:dyDescent="0.2">
      <c r="A38" s="32"/>
      <c r="B38" s="40">
        <f t="shared" si="5"/>
        <v>2023</v>
      </c>
      <c r="C38" s="120" t="s">
        <v>45</v>
      </c>
      <c r="D38" s="120"/>
      <c r="E38" s="121"/>
      <c r="F38" s="32"/>
      <c r="G38" s="32"/>
      <c r="H38"/>
      <c r="I38"/>
      <c r="J38"/>
      <c r="K38"/>
      <c r="L38"/>
      <c r="M38"/>
      <c r="N38"/>
    </row>
    <row r="39" spans="1:14" s="87" customFormat="1" x14ac:dyDescent="0.2">
      <c r="A39" s="32"/>
      <c r="B39" s="40">
        <f t="shared" si="5"/>
        <v>2024</v>
      </c>
      <c r="C39" s="120" t="s">
        <v>46</v>
      </c>
      <c r="D39" s="120"/>
      <c r="E39" s="121"/>
      <c r="F39" s="32"/>
      <c r="G39" s="32"/>
      <c r="H39"/>
      <c r="I39"/>
      <c r="J39"/>
      <c r="K39"/>
      <c r="L39"/>
      <c r="M39"/>
      <c r="N39"/>
    </row>
    <row r="40" spans="1:14" s="87" customFormat="1" x14ac:dyDescent="0.2">
      <c r="A40" s="32"/>
      <c r="B40" s="40">
        <f t="shared" si="5"/>
        <v>2025</v>
      </c>
      <c r="C40" s="120" t="s">
        <v>47</v>
      </c>
      <c r="D40" s="120"/>
      <c r="E40" s="121"/>
      <c r="F40" s="32"/>
      <c r="G40" s="32"/>
      <c r="H40"/>
      <c r="I40"/>
      <c r="J40"/>
      <c r="K40"/>
      <c r="L40"/>
      <c r="M40"/>
      <c r="N40"/>
    </row>
    <row r="41" spans="1:14" s="87" customFormat="1" x14ac:dyDescent="0.2">
      <c r="A41" s="32"/>
      <c r="B41" s="40">
        <f t="shared" si="5"/>
        <v>2026</v>
      </c>
      <c r="C41" s="120" t="s">
        <v>48</v>
      </c>
      <c r="D41" s="120"/>
      <c r="E41" s="121"/>
      <c r="F41" s="32"/>
      <c r="G41" s="32"/>
      <c r="H41"/>
      <c r="I41"/>
      <c r="J41"/>
      <c r="K41"/>
      <c r="L41"/>
      <c r="M41"/>
      <c r="N41"/>
    </row>
    <row r="42" spans="1:14" s="87" customFormat="1" x14ac:dyDescent="0.2">
      <c r="A42" s="32"/>
      <c r="B42" s="40">
        <f t="shared" si="5"/>
        <v>2027</v>
      </c>
      <c r="C42" s="120" t="s">
        <v>49</v>
      </c>
      <c r="D42" s="120"/>
      <c r="E42" s="121"/>
      <c r="F42" s="32"/>
      <c r="G42" s="32"/>
      <c r="H42"/>
      <c r="I42"/>
      <c r="J42"/>
      <c r="K42"/>
      <c r="L42"/>
      <c r="M42"/>
      <c r="N42"/>
    </row>
    <row r="43" spans="1:14" s="87" customFormat="1" x14ac:dyDescent="0.2">
      <c r="A43" s="32"/>
      <c r="B43" s="40">
        <f t="shared" si="5"/>
        <v>2028</v>
      </c>
      <c r="C43" s="120" t="s">
        <v>50</v>
      </c>
      <c r="D43" s="120"/>
      <c r="E43" s="121"/>
      <c r="F43" s="32"/>
      <c r="G43" s="32"/>
      <c r="H43"/>
      <c r="I43"/>
      <c r="J43"/>
      <c r="K43"/>
      <c r="L43"/>
      <c r="M43"/>
      <c r="N43"/>
    </row>
    <row r="44" spans="1:14" s="87" customFormat="1" ht="13.5" thickBot="1" x14ac:dyDescent="0.25">
      <c r="A44" s="32"/>
      <c r="B44" s="82" t="s">
        <v>78</v>
      </c>
      <c r="C44" s="122" t="s">
        <v>42</v>
      </c>
      <c r="D44" s="122"/>
      <c r="E44" s="123"/>
      <c r="F44" s="32"/>
      <c r="G44" s="32"/>
      <c r="H44"/>
      <c r="I44"/>
      <c r="J44"/>
      <c r="K44"/>
      <c r="L44"/>
      <c r="M44"/>
      <c r="N44"/>
    </row>
    <row r="45" spans="1:14" x14ac:dyDescent="0.2">
      <c r="A45" s="32"/>
      <c r="F45" s="32"/>
      <c r="G45" s="32"/>
    </row>
    <row r="46" spans="1:14" x14ac:dyDescent="0.2">
      <c r="A46" s="32"/>
      <c r="B46" s="32"/>
      <c r="C46" s="32"/>
      <c r="D46" s="32"/>
      <c r="E46" s="32"/>
      <c r="F46" s="32"/>
      <c r="G46" s="32"/>
    </row>
    <row r="47" spans="1:14" hidden="1" x14ac:dyDescent="0.2">
      <c r="A47" s="32"/>
      <c r="B47" s="32"/>
      <c r="C47" s="32"/>
      <c r="D47" s="32"/>
      <c r="E47" s="32"/>
      <c r="F47" s="32"/>
      <c r="G47" s="32"/>
    </row>
    <row r="48" spans="1:14" hidden="1" x14ac:dyDescent="0.2">
      <c r="A48" s="32"/>
      <c r="B48" s="32"/>
      <c r="C48" s="32"/>
      <c r="D48" s="32"/>
      <c r="E48" s="32"/>
      <c r="F48" s="32"/>
      <c r="G48" s="32"/>
    </row>
    <row r="49" spans="1:7" hidden="1" x14ac:dyDescent="0.2">
      <c r="A49" s="32"/>
      <c r="B49" s="32"/>
      <c r="C49" s="32"/>
      <c r="D49" s="32"/>
      <c r="E49" s="32"/>
      <c r="F49" s="32"/>
      <c r="G49" s="32"/>
    </row>
    <row r="50" spans="1:7" hidden="1" x14ac:dyDescent="0.2"/>
    <row r="51" spans="1:7" hidden="1" x14ac:dyDescent="0.2"/>
    <row r="52" spans="1:7" hidden="1" x14ac:dyDescent="0.2"/>
    <row r="53" spans="1:7" hidden="1" x14ac:dyDescent="0.2"/>
    <row r="54" spans="1:7" hidden="1" x14ac:dyDescent="0.2"/>
    <row r="55" spans="1:7" hidden="1" x14ac:dyDescent="0.2"/>
    <row r="56" spans="1:7" hidden="1" x14ac:dyDescent="0.2"/>
    <row r="57" spans="1:7" hidden="1" x14ac:dyDescent="0.2"/>
    <row r="58" spans="1:7" hidden="1" x14ac:dyDescent="0.2"/>
    <row r="59" spans="1:7" hidden="1" x14ac:dyDescent="0.2"/>
    <row r="60" spans="1:7" x14ac:dyDescent="0.2"/>
    <row r="61" spans="1:7" x14ac:dyDescent="0.2"/>
    <row r="62" spans="1:7" x14ac:dyDescent="0.2"/>
    <row r="63" spans="1:7" x14ac:dyDescent="0.2"/>
    <row r="64" spans="1:7" x14ac:dyDescent="0.2"/>
    <row r="65" x14ac:dyDescent="0.2"/>
    <row r="66" x14ac:dyDescent="0.2"/>
  </sheetData>
  <mergeCells count="22">
    <mergeCell ref="C43:E43"/>
    <mergeCell ref="C44:E44"/>
    <mergeCell ref="C37:E37"/>
    <mergeCell ref="C38:E38"/>
    <mergeCell ref="C39:E39"/>
    <mergeCell ref="C40:E40"/>
    <mergeCell ref="C41:E41"/>
    <mergeCell ref="C42:E42"/>
    <mergeCell ref="C36:E36"/>
    <mergeCell ref="B2:O2"/>
    <mergeCell ref="B4:B5"/>
    <mergeCell ref="C4:O4"/>
    <mergeCell ref="B8:B9"/>
    <mergeCell ref="C8:O8"/>
    <mergeCell ref="B12:C12"/>
    <mergeCell ref="F12:G12"/>
    <mergeCell ref="J12:N12"/>
    <mergeCell ref="J20:N20"/>
    <mergeCell ref="F33:G33"/>
    <mergeCell ref="H33:I33"/>
    <mergeCell ref="J33:L33"/>
    <mergeCell ref="C35:E35"/>
  </mergeCells>
  <conditionalFormatting sqref="J24:J25 M24:M25">
    <cfRule type="expression" dxfId="23" priority="1" stopIfTrue="1">
      <formula>$J$22="Part-Time"</formula>
    </cfRule>
    <cfRule type="expression" dxfId="22" priority="2" stopIfTrue="1">
      <formula>$J$22=""</formula>
    </cfRule>
  </conditionalFormatting>
  <conditionalFormatting sqref="M21:M22">
    <cfRule type="expression" dxfId="21" priority="3" stopIfTrue="1">
      <formula>$J$22="Full-Time"</formula>
    </cfRule>
    <cfRule type="expression" dxfId="20" priority="4" stopIfTrue="1">
      <formula>$J$22=""</formula>
    </cfRule>
  </conditionalFormatting>
  <conditionalFormatting sqref="E9:E10 F9:O9">
    <cfRule type="expression" dxfId="19" priority="5" stopIfTrue="1">
      <formula>$J$22="Part-Time"</formula>
    </cfRule>
  </conditionalFormatting>
  <dataValidations count="1">
    <dataValidation type="list" allowBlank="1" showInputMessage="1" showErrorMessage="1" sqref="J22">
      <formula1>"Full-Time, Part-Time"</formula1>
    </dataValidation>
  </dataValidations>
  <pageMargins left="0.75" right="0.75" top="1" bottom="1" header="0.5" footer="0.5"/>
  <pageSetup scale="89" fitToHeight="11"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1:O66"/>
  <sheetViews>
    <sheetView zoomScaleNormal="100" workbookViewId="0">
      <selection activeCell="B25" sqref="B25"/>
    </sheetView>
  </sheetViews>
  <sheetFormatPr defaultColWidth="0" defaultRowHeight="12.75" zeroHeight="1" x14ac:dyDescent="0.2"/>
  <cols>
    <col min="1" max="1" width="8" customWidth="1"/>
    <col min="2" max="2" width="13.140625" customWidth="1"/>
    <col min="3" max="3" width="12.85546875" bestFit="1" customWidth="1"/>
    <col min="4" max="4" width="8.7109375" bestFit="1" customWidth="1"/>
    <col min="5" max="5" width="7.5703125" bestFit="1" customWidth="1"/>
    <col min="6" max="6" width="10.7109375" customWidth="1"/>
    <col min="7" max="7" width="12.85546875" bestFit="1" customWidth="1"/>
    <col min="8" max="9" width="8.5703125" bestFit="1" customWidth="1"/>
    <col min="10" max="10" width="10.42578125" customWidth="1"/>
    <col min="11" max="11" width="9.28515625" bestFit="1" customWidth="1"/>
    <col min="12" max="12" width="9.5703125" bestFit="1" customWidth="1"/>
    <col min="13" max="13" width="11" customWidth="1"/>
    <col min="14" max="15" width="8.5703125" bestFit="1" customWidth="1"/>
    <col min="16" max="16" width="2.28515625" customWidth="1"/>
  </cols>
  <sheetData>
    <row r="1" spans="1:15" ht="8.1" customHeight="1" thickBot="1" x14ac:dyDescent="0.25">
      <c r="A1" t="s">
        <v>67</v>
      </c>
    </row>
    <row r="2" spans="1:15" ht="36" thickBot="1" x14ac:dyDescent="0.55000000000000004">
      <c r="A2" s="87"/>
      <c r="B2" s="134" t="s">
        <v>100</v>
      </c>
      <c r="C2" s="135"/>
      <c r="D2" s="135"/>
      <c r="E2" s="135"/>
      <c r="F2" s="135"/>
      <c r="G2" s="135"/>
      <c r="H2" s="135"/>
      <c r="I2" s="135"/>
      <c r="J2" s="135"/>
      <c r="K2" s="135"/>
      <c r="L2" s="135"/>
      <c r="M2" s="135"/>
      <c r="N2" s="135"/>
      <c r="O2" s="136"/>
    </row>
    <row r="3" spans="1:15" s="87" customFormat="1" ht="8.1" customHeight="1" thickBot="1" x14ac:dyDescent="0.25"/>
    <row r="4" spans="1:15" ht="13.5" thickBot="1" x14ac:dyDescent="0.25">
      <c r="A4" s="87"/>
      <c r="B4" s="137" t="s">
        <v>16</v>
      </c>
      <c r="C4" s="139" t="s">
        <v>51</v>
      </c>
      <c r="D4" s="140"/>
      <c r="E4" s="140"/>
      <c r="F4" s="140"/>
      <c r="G4" s="140"/>
      <c r="H4" s="140"/>
      <c r="I4" s="140"/>
      <c r="J4" s="140"/>
      <c r="K4" s="140"/>
      <c r="L4" s="140"/>
      <c r="M4" s="140"/>
      <c r="N4" s="140"/>
      <c r="O4" s="141"/>
    </row>
    <row r="5" spans="1:15" x14ac:dyDescent="0.2">
      <c r="A5" s="87"/>
      <c r="B5" s="138"/>
      <c r="C5" s="74">
        <v>2017</v>
      </c>
      <c r="D5" s="75">
        <f>C5+1</f>
        <v>2018</v>
      </c>
      <c r="E5" s="75">
        <f t="shared" ref="E5:O5" si="0">D5+1</f>
        <v>2019</v>
      </c>
      <c r="F5" s="75">
        <f t="shared" si="0"/>
        <v>2020</v>
      </c>
      <c r="G5" s="75">
        <f t="shared" si="0"/>
        <v>2021</v>
      </c>
      <c r="H5" s="75">
        <f t="shared" si="0"/>
        <v>2022</v>
      </c>
      <c r="I5" s="75">
        <f t="shared" si="0"/>
        <v>2023</v>
      </c>
      <c r="J5" s="75">
        <f t="shared" si="0"/>
        <v>2024</v>
      </c>
      <c r="K5" s="75">
        <f t="shared" si="0"/>
        <v>2025</v>
      </c>
      <c r="L5" s="75">
        <f t="shared" si="0"/>
        <v>2026</v>
      </c>
      <c r="M5" s="75">
        <f t="shared" si="0"/>
        <v>2027</v>
      </c>
      <c r="N5" s="75">
        <f t="shared" si="0"/>
        <v>2028</v>
      </c>
      <c r="O5" s="75">
        <f t="shared" si="0"/>
        <v>2029</v>
      </c>
    </row>
    <row r="6" spans="1:15" ht="13.5" thickBot="1" x14ac:dyDescent="0.25">
      <c r="A6" s="87"/>
      <c r="B6" s="15" t="s">
        <v>15</v>
      </c>
      <c r="C6" s="76">
        <f>J14</f>
        <v>50531</v>
      </c>
      <c r="D6" s="49">
        <f>C6*(1+$L$14)</f>
        <v>52299.584999999999</v>
      </c>
      <c r="E6" s="49">
        <f t="shared" ref="E6:O6" si="1">D6*(1+$L$14)</f>
        <v>54130.070474999993</v>
      </c>
      <c r="F6" s="49">
        <f t="shared" si="1"/>
        <v>56024.622941624992</v>
      </c>
      <c r="G6" s="49">
        <f t="shared" si="1"/>
        <v>57985.48474458186</v>
      </c>
      <c r="H6" s="49">
        <f t="shared" si="1"/>
        <v>60014.976710642222</v>
      </c>
      <c r="I6" s="49">
        <f t="shared" si="1"/>
        <v>62115.500895514699</v>
      </c>
      <c r="J6" s="49">
        <f t="shared" si="1"/>
        <v>64289.543426857708</v>
      </c>
      <c r="K6" s="49">
        <f t="shared" si="1"/>
        <v>66539.677446797723</v>
      </c>
      <c r="L6" s="49">
        <f t="shared" si="1"/>
        <v>68868.566157435635</v>
      </c>
      <c r="M6" s="49">
        <f t="shared" si="1"/>
        <v>71278.96597294588</v>
      </c>
      <c r="N6" s="49">
        <f t="shared" si="1"/>
        <v>73773.729781998976</v>
      </c>
      <c r="O6" s="50">
        <f t="shared" si="1"/>
        <v>76355.81032436894</v>
      </c>
    </row>
    <row r="7" spans="1:15" s="87" customFormat="1" ht="8.1" customHeight="1" thickBot="1" x14ac:dyDescent="0.25"/>
    <row r="8" spans="1:15" ht="13.5" thickBot="1" x14ac:dyDescent="0.25">
      <c r="A8" s="87"/>
      <c r="B8" s="137" t="s">
        <v>17</v>
      </c>
      <c r="C8" s="143" t="s">
        <v>51</v>
      </c>
      <c r="D8" s="144"/>
      <c r="E8" s="144"/>
      <c r="F8" s="144"/>
      <c r="G8" s="144"/>
      <c r="H8" s="144"/>
      <c r="I8" s="144"/>
      <c r="J8" s="144"/>
      <c r="K8" s="144"/>
      <c r="L8" s="144"/>
      <c r="M8" s="144"/>
      <c r="N8" s="144"/>
      <c r="O8" s="145"/>
    </row>
    <row r="9" spans="1:15" x14ac:dyDescent="0.2">
      <c r="A9" s="87"/>
      <c r="B9" s="142"/>
      <c r="C9" s="21">
        <v>2017</v>
      </c>
      <c r="D9" s="46">
        <f>C9+1</f>
        <v>2018</v>
      </c>
      <c r="E9" s="48">
        <f>D9+1</f>
        <v>2019</v>
      </c>
      <c r="F9" s="48">
        <f t="shared" ref="F9:O9" si="2">E9+1</f>
        <v>2020</v>
      </c>
      <c r="G9" s="48">
        <f t="shared" si="2"/>
        <v>2021</v>
      </c>
      <c r="H9" s="48">
        <f t="shared" si="2"/>
        <v>2022</v>
      </c>
      <c r="I9" s="48">
        <f t="shared" si="2"/>
        <v>2023</v>
      </c>
      <c r="J9" s="48">
        <f t="shared" si="2"/>
        <v>2024</v>
      </c>
      <c r="K9" s="48">
        <f t="shared" si="2"/>
        <v>2025</v>
      </c>
      <c r="L9" s="48">
        <f t="shared" si="2"/>
        <v>2026</v>
      </c>
      <c r="M9" s="48">
        <f t="shared" si="2"/>
        <v>2027</v>
      </c>
      <c r="N9" s="48">
        <f t="shared" si="2"/>
        <v>2028</v>
      </c>
      <c r="O9" s="48">
        <f t="shared" si="2"/>
        <v>2029</v>
      </c>
    </row>
    <row r="10" spans="1:15" ht="13.5" thickBot="1" x14ac:dyDescent="0.25">
      <c r="A10" s="87"/>
      <c r="B10" s="15" t="s">
        <v>15</v>
      </c>
      <c r="C10" s="22">
        <f>IF(J22="Part-Time",-D28+M22,-D28)</f>
        <v>-95938</v>
      </c>
      <c r="D10" s="47">
        <f>IF(J22="Part-Time",-D28+M22,-D28+J25)</f>
        <v>-80938</v>
      </c>
      <c r="E10" s="49">
        <f>IF(J22="Part-Time",-D28+M22,0.5*J29+M25)</f>
        <v>70480</v>
      </c>
      <c r="F10" s="49">
        <f>IF(J22="Part-Time",J29,J29*(1+$M$29))</f>
        <v>105503.2</v>
      </c>
      <c r="G10" s="49">
        <f t="shared" ref="G10:O10" si="3">F10*(1+$M$29)</f>
        <v>110250.84399999998</v>
      </c>
      <c r="H10" s="49">
        <f t="shared" si="3"/>
        <v>115212.13197999998</v>
      </c>
      <c r="I10" s="49">
        <f t="shared" si="3"/>
        <v>120396.67791909997</v>
      </c>
      <c r="J10" s="49">
        <f t="shared" si="3"/>
        <v>125814.52842545946</v>
      </c>
      <c r="K10" s="49">
        <f t="shared" si="3"/>
        <v>131476.18220460514</v>
      </c>
      <c r="L10" s="49">
        <f t="shared" si="3"/>
        <v>137392.61040381237</v>
      </c>
      <c r="M10" s="49">
        <f t="shared" si="3"/>
        <v>143575.27787198391</v>
      </c>
      <c r="N10" s="49">
        <f t="shared" si="3"/>
        <v>150036.16537622319</v>
      </c>
      <c r="O10" s="50">
        <f t="shared" si="3"/>
        <v>156787.79281815322</v>
      </c>
    </row>
    <row r="11" spans="1:15" s="87" customFormat="1" ht="8.1" customHeight="1" thickBot="1" x14ac:dyDescent="0.25"/>
    <row r="12" spans="1:15" s="87" customFormat="1" ht="13.5" thickBot="1" x14ac:dyDescent="0.25">
      <c r="B12" s="124" t="s">
        <v>16</v>
      </c>
      <c r="C12" s="126"/>
      <c r="F12" s="146" t="s">
        <v>17</v>
      </c>
      <c r="G12" s="147"/>
      <c r="H12" s="88"/>
      <c r="J12" s="124" t="s">
        <v>16</v>
      </c>
      <c r="K12" s="125"/>
      <c r="L12" s="125"/>
      <c r="M12" s="125"/>
      <c r="N12" s="126"/>
    </row>
    <row r="13" spans="1:15" s="87" customFormat="1" ht="13.5" thickBot="1" x14ac:dyDescent="0.25">
      <c r="B13" s="25"/>
      <c r="C13" s="3"/>
      <c r="D13" s="89"/>
      <c r="E13" s="89"/>
      <c r="F13" s="25"/>
      <c r="G13" s="3"/>
      <c r="H13" s="88"/>
      <c r="J13" s="4" t="s">
        <v>30</v>
      </c>
      <c r="K13" s="5"/>
      <c r="L13" s="5" t="s">
        <v>31</v>
      </c>
      <c r="M13" s="5"/>
      <c r="N13" s="6"/>
    </row>
    <row r="14" spans="1:15" s="87" customFormat="1" ht="13.5" thickBot="1" x14ac:dyDescent="0.25">
      <c r="A14" s="87">
        <v>2017</v>
      </c>
      <c r="B14" s="12" t="s">
        <v>20</v>
      </c>
      <c r="C14" s="17">
        <f>C6+NPV(D30,D6)</f>
        <v>100819.0625</v>
      </c>
      <c r="D14" s="91"/>
      <c r="E14" s="87">
        <v>2017</v>
      </c>
      <c r="F14" s="14" t="s">
        <v>20</v>
      </c>
      <c r="G14" s="17">
        <f>C10+NPV(D30,D10)</f>
        <v>-173763</v>
      </c>
      <c r="H14" s="92" t="str">
        <f>IF(G14&gt;C14,"True","False")</f>
        <v>False</v>
      </c>
      <c r="J14" s="26">
        <v>50531</v>
      </c>
      <c r="K14" s="5"/>
      <c r="L14" s="28">
        <v>3.5000000000000003E-2</v>
      </c>
      <c r="M14" s="5"/>
      <c r="N14" s="6"/>
    </row>
    <row r="15" spans="1:15" s="87" customFormat="1" x14ac:dyDescent="0.2">
      <c r="A15" s="87">
        <v>2018</v>
      </c>
      <c r="B15" s="12" t="s">
        <v>21</v>
      </c>
      <c r="C15" s="17">
        <f>C6+NPV(D30,D6:E6)</f>
        <v>150865.35546875</v>
      </c>
      <c r="D15" s="91"/>
      <c r="E15" s="87">
        <v>2018</v>
      </c>
      <c r="F15" s="14" t="s">
        <v>21</v>
      </c>
      <c r="G15" s="17">
        <f>C10+NPV(D30,D10:E10)</f>
        <v>-108600.27810650888</v>
      </c>
      <c r="H15" s="92" t="str">
        <f t="shared" ref="H15:H25" si="4">IF(G15&gt;C15,"True","False")</f>
        <v>False</v>
      </c>
      <c r="J15" s="7"/>
      <c r="K15" s="5"/>
      <c r="L15" s="8"/>
      <c r="M15" s="5"/>
      <c r="N15" s="6"/>
    </row>
    <row r="16" spans="1:15" s="87" customFormat="1" x14ac:dyDescent="0.2">
      <c r="A16" s="87">
        <v>2019</v>
      </c>
      <c r="B16" s="12" t="s">
        <v>22</v>
      </c>
      <c r="C16" s="17">
        <f>C6+NPV(D30,D6:F6)</f>
        <v>200671.0412597656</v>
      </c>
      <c r="D16" s="91"/>
      <c r="E16" s="87">
        <v>2019</v>
      </c>
      <c r="F16" s="14" t="s">
        <v>22</v>
      </c>
      <c r="G16" s="17">
        <f>C10+NPV(D30,D10:F10)</f>
        <v>-14808.317478379628</v>
      </c>
      <c r="H16" s="92" t="str">
        <f t="shared" si="4"/>
        <v>False</v>
      </c>
      <c r="J16" s="7"/>
      <c r="K16" s="5"/>
      <c r="L16" s="8"/>
      <c r="M16" s="5"/>
      <c r="N16" s="6"/>
    </row>
    <row r="17" spans="1:14" s="87" customFormat="1" ht="13.5" thickBot="1" x14ac:dyDescent="0.25">
      <c r="A17" s="87">
        <v>2020</v>
      </c>
      <c r="B17" s="12" t="s">
        <v>23</v>
      </c>
      <c r="C17" s="17">
        <f>C6+NPV(D30,D6:G6)</f>
        <v>250237.27663832437</v>
      </c>
      <c r="D17" s="91"/>
      <c r="E17" s="87">
        <v>2020</v>
      </c>
      <c r="F17" s="14" t="s">
        <v>23</v>
      </c>
      <c r="G17" s="17">
        <f>C10+NPV(D30,D10:G10)</f>
        <v>79434.566037384851</v>
      </c>
      <c r="H17" s="92" t="str">
        <f t="shared" si="4"/>
        <v>False</v>
      </c>
      <c r="J17" s="9"/>
      <c r="K17" s="10"/>
      <c r="L17" s="10"/>
      <c r="M17" s="10"/>
      <c r="N17" s="11"/>
    </row>
    <row r="18" spans="1:14" s="87" customFormat="1" x14ac:dyDescent="0.2">
      <c r="A18" s="87">
        <v>2021</v>
      </c>
      <c r="B18" s="12" t="s">
        <v>24</v>
      </c>
      <c r="C18" s="17">
        <f>C6+NPV(D30,B6:H6)</f>
        <v>338574.47385416582</v>
      </c>
      <c r="D18" s="91"/>
      <c r="E18" s="87">
        <v>2021</v>
      </c>
      <c r="F18" s="14" t="s">
        <v>24</v>
      </c>
      <c r="G18" s="17">
        <f>C10+NPV(D30,D10:H10)</f>
        <v>174130.54033928283</v>
      </c>
      <c r="H18" s="92" t="str">
        <f t="shared" si="4"/>
        <v>False</v>
      </c>
    </row>
    <row r="19" spans="1:14" s="87" customFormat="1" ht="13.5" thickBot="1" x14ac:dyDescent="0.25">
      <c r="A19" s="87">
        <v>2022</v>
      </c>
      <c r="B19" s="12" t="s">
        <v>25</v>
      </c>
      <c r="C19" s="17">
        <f>C6+NPV(D30,D6:I6)</f>
        <v>348655.99543906155</v>
      </c>
      <c r="D19" s="91"/>
      <c r="E19" s="87">
        <v>2022</v>
      </c>
      <c r="F19" s="14" t="s">
        <v>25</v>
      </c>
      <c r="G19" s="17">
        <f>C10+NPV(D30,D10:I10)</f>
        <v>269281.78374840145</v>
      </c>
      <c r="H19" s="92" t="str">
        <f t="shared" si="4"/>
        <v>False</v>
      </c>
    </row>
    <row r="20" spans="1:14" s="87" customFormat="1" ht="13.5" thickBot="1" x14ac:dyDescent="0.25">
      <c r="A20" s="87">
        <v>2023</v>
      </c>
      <c r="B20" s="12" t="s">
        <v>26</v>
      </c>
      <c r="C20" s="17">
        <f>C6+NPV(D30,D6:J6)</f>
        <v>397510.76469175832</v>
      </c>
      <c r="D20" s="91"/>
      <c r="E20" s="87">
        <v>2023</v>
      </c>
      <c r="F20" s="14" t="s">
        <v>26</v>
      </c>
      <c r="G20" s="17">
        <f>C10+NPV(D30,D10:J10)</f>
        <v>364890.4850585254</v>
      </c>
      <c r="H20" s="92" t="str">
        <f t="shared" si="4"/>
        <v>False</v>
      </c>
      <c r="J20" s="124" t="s">
        <v>17</v>
      </c>
      <c r="K20" s="125"/>
      <c r="L20" s="125"/>
      <c r="M20" s="125"/>
      <c r="N20" s="126"/>
    </row>
    <row r="21" spans="1:14" s="87" customFormat="1" ht="13.5" thickBot="1" x14ac:dyDescent="0.25">
      <c r="A21" s="96">
        <v>2024</v>
      </c>
      <c r="B21" s="98" t="s">
        <v>19</v>
      </c>
      <c r="C21" s="95">
        <f>C6+NPV(D30,D6:K6)</f>
        <v>446130.65524612484</v>
      </c>
      <c r="D21" s="91"/>
      <c r="E21" s="97">
        <v>2024</v>
      </c>
      <c r="F21" s="85" t="s">
        <v>19</v>
      </c>
      <c r="G21" s="86">
        <f>C10+NPV(D30,D10:K10)</f>
        <v>460958.84358648653</v>
      </c>
      <c r="H21" s="92" t="str">
        <f t="shared" si="4"/>
        <v>True</v>
      </c>
      <c r="J21" s="25" t="s">
        <v>71</v>
      </c>
      <c r="K21" s="2"/>
      <c r="L21" s="2"/>
      <c r="M21" s="42" t="s">
        <v>72</v>
      </c>
      <c r="N21" s="43"/>
    </row>
    <row r="22" spans="1:14" s="87" customFormat="1" ht="13.5" thickBot="1" x14ac:dyDescent="0.25">
      <c r="A22" s="87">
        <v>2025</v>
      </c>
      <c r="B22" s="12" t="s">
        <v>27</v>
      </c>
      <c r="C22" s="17">
        <f>C6+NPV(D30,D6:L6)</f>
        <v>494516.79632667225</v>
      </c>
      <c r="D22" s="91"/>
      <c r="E22" s="87">
        <v>2025</v>
      </c>
      <c r="F22" s="14" t="s">
        <v>27</v>
      </c>
      <c r="G22" s="17">
        <f>C10+NPV(D30,D10:L10)</f>
        <v>557489.06922275515</v>
      </c>
      <c r="H22" s="92" t="str">
        <f t="shared" si="4"/>
        <v>True</v>
      </c>
      <c r="J22" s="41" t="s">
        <v>79</v>
      </c>
      <c r="K22" s="5"/>
      <c r="L22" s="5"/>
      <c r="M22" s="26">
        <v>65000</v>
      </c>
      <c r="N22" s="6"/>
    </row>
    <row r="23" spans="1:14" s="87" customFormat="1" x14ac:dyDescent="0.2">
      <c r="A23" s="87">
        <v>2026</v>
      </c>
      <c r="B23" s="12" t="s">
        <v>28</v>
      </c>
      <c r="C23" s="17">
        <f>C6+NPV(D30,D6:M6)</f>
        <v>542670.3117289478</v>
      </c>
      <c r="D23" s="91"/>
      <c r="E23" s="87">
        <v>2026</v>
      </c>
      <c r="F23" s="14" t="s">
        <v>28</v>
      </c>
      <c r="G23" s="17">
        <f>C10+NPV(D30,D10:M10)</f>
        <v>654483.38248227502</v>
      </c>
      <c r="H23" s="92" t="str">
        <f t="shared" si="4"/>
        <v>True</v>
      </c>
      <c r="J23" s="25"/>
      <c r="K23" s="5"/>
      <c r="L23" s="5"/>
      <c r="M23" s="5"/>
      <c r="N23" s="6"/>
    </row>
    <row r="24" spans="1:14" s="87" customFormat="1" ht="13.5" thickBot="1" x14ac:dyDescent="0.25">
      <c r="A24" s="87">
        <v>2027</v>
      </c>
      <c r="B24" s="12" t="s">
        <v>38</v>
      </c>
      <c r="C24" s="17">
        <f>C6+NPV(D30,D6:N6)</f>
        <v>590592.31984563544</v>
      </c>
      <c r="D24" s="91"/>
      <c r="E24" s="87">
        <v>2027</v>
      </c>
      <c r="F24" s="12" t="s">
        <v>38</v>
      </c>
      <c r="G24" s="17">
        <f>C10+NPV(D30,D10:N10)</f>
        <v>751944.01455554261</v>
      </c>
      <c r="H24" s="92" t="str">
        <f t="shared" si="4"/>
        <v>True</v>
      </c>
      <c r="I24" s="90"/>
      <c r="J24" s="81" t="s">
        <v>4</v>
      </c>
      <c r="K24" s="5"/>
      <c r="L24" s="5"/>
      <c r="M24" s="80" t="s">
        <v>18</v>
      </c>
      <c r="N24" s="6"/>
    </row>
    <row r="25" spans="1:14" s="87" customFormat="1" ht="13.5" thickBot="1" x14ac:dyDescent="0.25">
      <c r="A25" s="87">
        <v>2028</v>
      </c>
      <c r="B25" s="13" t="s">
        <v>39</v>
      </c>
      <c r="C25" s="18">
        <f>C6+NPV(D30,D6:O6)</f>
        <v>638283.93369253143</v>
      </c>
      <c r="D25" s="91"/>
      <c r="E25" s="87">
        <v>2028</v>
      </c>
      <c r="F25" s="13" t="s">
        <v>39</v>
      </c>
      <c r="G25" s="18">
        <f>C10+NPV(D30,D10:O10)</f>
        <v>849873.20735993155</v>
      </c>
      <c r="H25" s="92" t="str">
        <f t="shared" si="4"/>
        <v>True</v>
      </c>
      <c r="I25" s="90"/>
      <c r="J25" s="26">
        <v>15000</v>
      </c>
      <c r="K25" s="5"/>
      <c r="L25" s="5"/>
      <c r="M25" s="26">
        <v>20000</v>
      </c>
      <c r="N25" s="6"/>
    </row>
    <row r="26" spans="1:14" s="87" customFormat="1" x14ac:dyDescent="0.2">
      <c r="H26" s="88"/>
      <c r="J26" s="4"/>
      <c r="K26" s="5"/>
      <c r="L26" s="5"/>
      <c r="M26" s="5"/>
      <c r="N26" s="6"/>
    </row>
    <row r="27" spans="1:14" s="87" customFormat="1" ht="13.5" thickBot="1" x14ac:dyDescent="0.25">
      <c r="H27" s="88"/>
      <c r="J27" s="4" t="s">
        <v>29</v>
      </c>
      <c r="K27" s="5"/>
      <c r="L27" s="5"/>
      <c r="M27" s="5"/>
      <c r="N27" s="6"/>
    </row>
    <row r="28" spans="1:14" s="87" customFormat="1" ht="13.5" thickBot="1" x14ac:dyDescent="0.25">
      <c r="C28" s="93" t="s">
        <v>69</v>
      </c>
      <c r="D28" s="26">
        <v>95938</v>
      </c>
      <c r="J28" s="4" t="s">
        <v>37</v>
      </c>
      <c r="K28" s="5"/>
      <c r="L28" s="5"/>
      <c r="M28" s="5" t="s">
        <v>31</v>
      </c>
      <c r="N28" s="6"/>
    </row>
    <row r="29" spans="1:14" s="87" customFormat="1" ht="13.5" thickBot="1" x14ac:dyDescent="0.25">
      <c r="A29" s="94"/>
      <c r="B29" s="94"/>
      <c r="C29" s="94"/>
      <c r="D29" s="94"/>
      <c r="E29" s="94"/>
      <c r="F29" s="94"/>
      <c r="G29" s="94"/>
      <c r="J29" s="26">
        <v>100960</v>
      </c>
      <c r="K29" s="10"/>
      <c r="L29" s="10"/>
      <c r="M29" s="28">
        <v>4.4999999999999998E-2</v>
      </c>
      <c r="N29" s="11"/>
    </row>
    <row r="30" spans="1:14" s="87" customFormat="1" ht="13.5" thickBot="1" x14ac:dyDescent="0.25">
      <c r="A30" s="94"/>
      <c r="B30" s="94"/>
      <c r="C30" s="94" t="s">
        <v>36</v>
      </c>
      <c r="D30" s="37">
        <v>0.04</v>
      </c>
      <c r="E30" s="94"/>
      <c r="F30" s="94"/>
      <c r="G30" s="94"/>
      <c r="J30" s="89"/>
      <c r="K30" s="89"/>
      <c r="L30" s="89"/>
      <c r="M30" s="89"/>
      <c r="N30" s="89"/>
    </row>
    <row r="31" spans="1:14" s="87" customFormat="1" x14ac:dyDescent="0.2">
      <c r="A31" s="94"/>
      <c r="B31" s="94"/>
      <c r="C31" s="94"/>
      <c r="D31" s="94"/>
      <c r="E31" s="94"/>
      <c r="F31" s="94"/>
      <c r="G31" s="94"/>
    </row>
    <row r="32" spans="1:14" s="87" customFormat="1" ht="13.5" thickBot="1" x14ac:dyDescent="0.25">
      <c r="A32" s="94"/>
      <c r="F32" s="94"/>
      <c r="G32" s="94"/>
    </row>
    <row r="33" spans="1:14" s="87" customFormat="1" ht="13.5" thickBot="1" x14ac:dyDescent="0.25">
      <c r="A33" s="94"/>
      <c r="F33" s="127" t="s">
        <v>40</v>
      </c>
      <c r="G33" s="128"/>
      <c r="H33" s="129">
        <f>IF(H17="True",E17,IF(H18="True",E18,IF(H19="True",E19,IF(H20="True",E20,IF(H21="True",E21,IF(H22="True",E22,IF(H23="True",E23,IF(H24="True",E24,"2029 or later"))))))))</f>
        <v>2024</v>
      </c>
      <c r="I33" s="130"/>
      <c r="J33" s="131" t="str">
        <f>VLOOKUP(H33,B35:C44,2,1)</f>
        <v>5 Years After Graduation</v>
      </c>
      <c r="K33" s="131"/>
      <c r="L33" s="130"/>
    </row>
    <row r="34" spans="1:14" s="87" customFormat="1" ht="13.5" thickBot="1" x14ac:dyDescent="0.25">
      <c r="A34" s="94"/>
      <c r="F34" s="94"/>
      <c r="G34" s="94"/>
    </row>
    <row r="35" spans="1:14" s="87" customFormat="1" x14ac:dyDescent="0.2">
      <c r="A35" s="32"/>
      <c r="B35" s="39">
        <v>2020</v>
      </c>
      <c r="C35" s="132" t="s">
        <v>41</v>
      </c>
      <c r="D35" s="132"/>
      <c r="E35" s="133"/>
      <c r="F35" s="94"/>
      <c r="G35" s="94"/>
    </row>
    <row r="36" spans="1:14" s="87" customFormat="1" x14ac:dyDescent="0.2">
      <c r="A36" s="32"/>
      <c r="B36" s="40">
        <f>B35+1</f>
        <v>2021</v>
      </c>
      <c r="C36" s="120" t="s">
        <v>43</v>
      </c>
      <c r="D36" s="120"/>
      <c r="E36" s="121"/>
      <c r="F36" s="32"/>
      <c r="G36" s="32"/>
      <c r="H36"/>
      <c r="I36"/>
      <c r="J36"/>
      <c r="K36"/>
      <c r="L36"/>
      <c r="M36"/>
      <c r="N36"/>
    </row>
    <row r="37" spans="1:14" s="87" customFormat="1" x14ac:dyDescent="0.2">
      <c r="A37" s="32"/>
      <c r="B37" s="40">
        <f t="shared" ref="B37:B43" si="5">B36+1</f>
        <v>2022</v>
      </c>
      <c r="C37" s="120" t="s">
        <v>44</v>
      </c>
      <c r="D37" s="120"/>
      <c r="E37" s="121"/>
      <c r="F37" s="32"/>
      <c r="G37" s="32"/>
      <c r="H37"/>
      <c r="I37"/>
      <c r="J37"/>
      <c r="K37"/>
      <c r="L37"/>
      <c r="M37"/>
      <c r="N37"/>
    </row>
    <row r="38" spans="1:14" s="87" customFormat="1" x14ac:dyDescent="0.2">
      <c r="A38" s="32"/>
      <c r="B38" s="40">
        <f t="shared" si="5"/>
        <v>2023</v>
      </c>
      <c r="C38" s="120" t="s">
        <v>45</v>
      </c>
      <c r="D38" s="120"/>
      <c r="E38" s="121"/>
      <c r="F38" s="32"/>
      <c r="G38" s="32"/>
      <c r="H38"/>
      <c r="I38"/>
      <c r="J38"/>
      <c r="K38"/>
      <c r="L38"/>
      <c r="M38"/>
      <c r="N38"/>
    </row>
    <row r="39" spans="1:14" s="87" customFormat="1" x14ac:dyDescent="0.2">
      <c r="A39" s="32"/>
      <c r="B39" s="40">
        <f t="shared" si="5"/>
        <v>2024</v>
      </c>
      <c r="C39" s="120" t="s">
        <v>46</v>
      </c>
      <c r="D39" s="120"/>
      <c r="E39" s="121"/>
      <c r="F39" s="32"/>
      <c r="G39" s="32"/>
      <c r="H39"/>
      <c r="I39"/>
      <c r="J39"/>
      <c r="K39"/>
      <c r="L39"/>
      <c r="M39"/>
      <c r="N39"/>
    </row>
    <row r="40" spans="1:14" s="87" customFormat="1" x14ac:dyDescent="0.2">
      <c r="A40" s="32"/>
      <c r="B40" s="40">
        <f t="shared" si="5"/>
        <v>2025</v>
      </c>
      <c r="C40" s="120" t="s">
        <v>47</v>
      </c>
      <c r="D40" s="120"/>
      <c r="E40" s="121"/>
      <c r="F40" s="32"/>
      <c r="G40" s="32"/>
      <c r="H40"/>
      <c r="I40"/>
      <c r="J40"/>
      <c r="K40"/>
      <c r="L40"/>
      <c r="M40"/>
      <c r="N40"/>
    </row>
    <row r="41" spans="1:14" s="87" customFormat="1" x14ac:dyDescent="0.2">
      <c r="A41" s="32"/>
      <c r="B41" s="40">
        <f t="shared" si="5"/>
        <v>2026</v>
      </c>
      <c r="C41" s="120" t="s">
        <v>48</v>
      </c>
      <c r="D41" s="120"/>
      <c r="E41" s="121"/>
      <c r="F41" s="32"/>
      <c r="G41" s="32"/>
      <c r="H41"/>
      <c r="I41"/>
      <c r="J41"/>
      <c r="K41"/>
      <c r="L41"/>
      <c r="M41"/>
      <c r="N41"/>
    </row>
    <row r="42" spans="1:14" s="87" customFormat="1" x14ac:dyDescent="0.2">
      <c r="A42" s="32"/>
      <c r="B42" s="40">
        <f t="shared" si="5"/>
        <v>2027</v>
      </c>
      <c r="C42" s="120" t="s">
        <v>49</v>
      </c>
      <c r="D42" s="120"/>
      <c r="E42" s="121"/>
      <c r="F42" s="32"/>
      <c r="G42" s="32"/>
      <c r="H42"/>
      <c r="I42"/>
      <c r="J42"/>
      <c r="K42"/>
      <c r="L42"/>
      <c r="M42"/>
      <c r="N42"/>
    </row>
    <row r="43" spans="1:14" s="87" customFormat="1" x14ac:dyDescent="0.2">
      <c r="A43" s="32"/>
      <c r="B43" s="40">
        <f t="shared" si="5"/>
        <v>2028</v>
      </c>
      <c r="C43" s="120" t="s">
        <v>50</v>
      </c>
      <c r="D43" s="120"/>
      <c r="E43" s="121"/>
      <c r="F43" s="32"/>
      <c r="G43" s="32"/>
      <c r="H43"/>
      <c r="I43"/>
      <c r="J43"/>
      <c r="K43"/>
      <c r="L43"/>
      <c r="M43"/>
      <c r="N43"/>
    </row>
    <row r="44" spans="1:14" s="87" customFormat="1" ht="13.5" thickBot="1" x14ac:dyDescent="0.25">
      <c r="A44" s="32"/>
      <c r="B44" s="82" t="s">
        <v>78</v>
      </c>
      <c r="C44" s="122" t="s">
        <v>42</v>
      </c>
      <c r="D44" s="122"/>
      <c r="E44" s="123"/>
      <c r="F44" s="32"/>
      <c r="G44" s="32"/>
      <c r="H44"/>
      <c r="I44"/>
      <c r="J44"/>
      <c r="K44"/>
      <c r="L44"/>
      <c r="M44"/>
      <c r="N44"/>
    </row>
    <row r="45" spans="1:14" x14ac:dyDescent="0.2">
      <c r="A45" s="32"/>
      <c r="F45" s="32"/>
      <c r="G45" s="32"/>
    </row>
    <row r="46" spans="1:14" x14ac:dyDescent="0.2">
      <c r="A46" s="32"/>
      <c r="B46" s="32"/>
      <c r="C46" s="32"/>
      <c r="D46" s="32"/>
      <c r="E46" s="32"/>
      <c r="F46" s="32"/>
      <c r="G46" s="32"/>
    </row>
    <row r="47" spans="1:14" hidden="1" x14ac:dyDescent="0.2">
      <c r="A47" s="32"/>
      <c r="B47" s="32"/>
      <c r="C47" s="32"/>
      <c r="D47" s="32"/>
      <c r="E47" s="32"/>
      <c r="F47" s="32"/>
      <c r="G47" s="32"/>
    </row>
    <row r="48" spans="1:14" hidden="1" x14ac:dyDescent="0.2">
      <c r="A48" s="32"/>
      <c r="B48" s="32"/>
      <c r="C48" s="32"/>
      <c r="D48" s="32"/>
      <c r="E48" s="32"/>
      <c r="F48" s="32"/>
      <c r="G48" s="32"/>
    </row>
    <row r="49" spans="1:7" hidden="1" x14ac:dyDescent="0.2">
      <c r="A49" s="32"/>
      <c r="B49" s="32"/>
      <c r="C49" s="32"/>
      <c r="D49" s="32"/>
      <c r="E49" s="32"/>
      <c r="F49" s="32"/>
      <c r="G49" s="32"/>
    </row>
    <row r="50" spans="1:7" hidden="1" x14ac:dyDescent="0.2"/>
    <row r="51" spans="1:7" hidden="1" x14ac:dyDescent="0.2"/>
    <row r="52" spans="1:7" hidden="1" x14ac:dyDescent="0.2"/>
    <row r="53" spans="1:7" hidden="1" x14ac:dyDescent="0.2"/>
    <row r="54" spans="1:7" hidden="1" x14ac:dyDescent="0.2"/>
    <row r="55" spans="1:7" hidden="1" x14ac:dyDescent="0.2"/>
    <row r="56" spans="1:7" hidden="1" x14ac:dyDescent="0.2"/>
    <row r="57" spans="1:7" hidden="1" x14ac:dyDescent="0.2"/>
    <row r="58" spans="1:7" hidden="1" x14ac:dyDescent="0.2"/>
    <row r="59" spans="1:7" hidden="1" x14ac:dyDescent="0.2"/>
    <row r="60" spans="1:7" x14ac:dyDescent="0.2"/>
    <row r="61" spans="1:7" x14ac:dyDescent="0.2"/>
    <row r="62" spans="1:7" x14ac:dyDescent="0.2"/>
    <row r="63" spans="1:7" x14ac:dyDescent="0.2"/>
    <row r="64" spans="1:7" x14ac:dyDescent="0.2"/>
    <row r="65" x14ac:dyDescent="0.2"/>
    <row r="66" x14ac:dyDescent="0.2"/>
  </sheetData>
  <mergeCells count="22">
    <mergeCell ref="C35:E35"/>
    <mergeCell ref="C39:E39"/>
    <mergeCell ref="B2:O2"/>
    <mergeCell ref="C4:O4"/>
    <mergeCell ref="C8:O8"/>
    <mergeCell ref="J12:N12"/>
    <mergeCell ref="H33:I33"/>
    <mergeCell ref="F33:G33"/>
    <mergeCell ref="J33:L33"/>
    <mergeCell ref="J20:N20"/>
    <mergeCell ref="B12:C12"/>
    <mergeCell ref="B4:B5"/>
    <mergeCell ref="B8:B9"/>
    <mergeCell ref="F12:G12"/>
    <mergeCell ref="C38:E38"/>
    <mergeCell ref="C37:E37"/>
    <mergeCell ref="C36:E36"/>
    <mergeCell ref="C44:E44"/>
    <mergeCell ref="C40:E40"/>
    <mergeCell ref="C41:E41"/>
    <mergeCell ref="C42:E42"/>
    <mergeCell ref="C43:E43"/>
  </mergeCells>
  <phoneticPr fontId="2" type="noConversion"/>
  <conditionalFormatting sqref="J24:J25 M24:M25">
    <cfRule type="expression" dxfId="18" priority="1" stopIfTrue="1">
      <formula>$J$22="Part-Time"</formula>
    </cfRule>
    <cfRule type="expression" dxfId="17" priority="2" stopIfTrue="1">
      <formula>$J$22=""</formula>
    </cfRule>
  </conditionalFormatting>
  <conditionalFormatting sqref="M21:M22">
    <cfRule type="expression" dxfId="16" priority="3" stopIfTrue="1">
      <formula>$J$22="Full-Time"</formula>
    </cfRule>
    <cfRule type="expression" dxfId="15" priority="4" stopIfTrue="1">
      <formula>$J$22=""</formula>
    </cfRule>
  </conditionalFormatting>
  <conditionalFormatting sqref="E9:E10 F9:O9">
    <cfRule type="expression" dxfId="14" priority="5" stopIfTrue="1">
      <formula>$J$22="Part-Time"</formula>
    </cfRule>
  </conditionalFormatting>
  <dataValidations count="1">
    <dataValidation type="list" allowBlank="1" showInputMessage="1" showErrorMessage="1" sqref="J22">
      <formula1>"Full-Time, Part-Time"</formula1>
    </dataValidation>
  </dataValidations>
  <pageMargins left="0.75" right="0.75" top="1" bottom="1" header="0.5" footer="0.5"/>
  <pageSetup scale="89" fitToHeight="11"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G33"/>
  <sheetViews>
    <sheetView workbookViewId="0">
      <selection activeCell="A2" sqref="A2:G18"/>
    </sheetView>
  </sheetViews>
  <sheetFormatPr defaultRowHeight="12.75" x14ac:dyDescent="0.2"/>
  <cols>
    <col min="2" max="2" width="27.28515625" bestFit="1" customWidth="1"/>
    <col min="3" max="3" width="22.5703125" bestFit="1" customWidth="1"/>
    <col min="4" max="4" width="24" bestFit="1" customWidth="1"/>
    <col min="5" max="5" width="16.7109375" bestFit="1" customWidth="1"/>
    <col min="6" max="6" width="34.42578125" bestFit="1" customWidth="1"/>
  </cols>
  <sheetData>
    <row r="1" spans="1:7" x14ac:dyDescent="0.2">
      <c r="A1" s="87"/>
      <c r="B1" s="87"/>
      <c r="C1" s="87"/>
      <c r="D1" s="87"/>
      <c r="E1" s="87"/>
      <c r="F1" s="87"/>
      <c r="G1" s="87"/>
    </row>
    <row r="2" spans="1:7" x14ac:dyDescent="0.2">
      <c r="A2" s="87"/>
      <c r="B2" s="87"/>
      <c r="C2" s="87"/>
      <c r="D2" s="87"/>
      <c r="E2" s="87"/>
      <c r="F2" s="87"/>
      <c r="G2" s="87"/>
    </row>
    <row r="3" spans="1:7" ht="18" x14ac:dyDescent="0.25">
      <c r="A3" s="87"/>
      <c r="B3" s="99"/>
      <c r="C3" s="99"/>
      <c r="D3" s="99"/>
      <c r="E3" s="99"/>
      <c r="F3" s="99"/>
      <c r="G3" s="87"/>
    </row>
    <row r="4" spans="1:7" ht="18" x14ac:dyDescent="0.25">
      <c r="A4" s="87"/>
      <c r="B4" s="99"/>
      <c r="C4" s="100" t="s">
        <v>97</v>
      </c>
      <c r="D4" s="100" t="s">
        <v>98</v>
      </c>
      <c r="E4" s="148" t="s">
        <v>99</v>
      </c>
      <c r="F4" s="148"/>
      <c r="G4" s="87"/>
    </row>
    <row r="5" spans="1:7" ht="18" x14ac:dyDescent="0.25">
      <c r="A5" s="87"/>
      <c r="B5" s="101" t="s">
        <v>96</v>
      </c>
      <c r="C5" s="102">
        <f>'Alice SS NPV'!J14</f>
        <v>50531</v>
      </c>
      <c r="D5" s="103">
        <f>'Alice SS NPV'!J29</f>
        <v>100960</v>
      </c>
      <c r="E5" s="108">
        <v>2024</v>
      </c>
      <c r="F5" s="109" t="s">
        <v>105</v>
      </c>
      <c r="G5" s="87"/>
    </row>
    <row r="6" spans="1:7" ht="18" x14ac:dyDescent="0.25">
      <c r="A6" s="87"/>
      <c r="B6" s="101" t="s">
        <v>95</v>
      </c>
      <c r="C6" s="110">
        <f>'John SS NPV'!J14</f>
        <v>70466</v>
      </c>
      <c r="D6" s="103">
        <f>'John SS NPV'!J29</f>
        <v>100960</v>
      </c>
      <c r="E6" s="104" t="s">
        <v>78</v>
      </c>
      <c r="F6" s="105" t="s">
        <v>102</v>
      </c>
      <c r="G6" s="87"/>
    </row>
    <row r="7" spans="1:7" ht="18" x14ac:dyDescent="0.25">
      <c r="A7" s="87"/>
      <c r="B7" s="99"/>
      <c r="C7" s="99"/>
      <c r="D7" s="99"/>
      <c r="E7" s="99"/>
      <c r="F7" s="99"/>
      <c r="G7" s="87"/>
    </row>
    <row r="8" spans="1:7" ht="18" x14ac:dyDescent="0.25">
      <c r="A8" s="87"/>
      <c r="B8" s="106" t="s">
        <v>103</v>
      </c>
      <c r="C8" s="102">
        <f>'John SS NPV'!D28</f>
        <v>95938</v>
      </c>
      <c r="D8" s="99"/>
      <c r="E8" s="99"/>
      <c r="F8" s="99"/>
      <c r="G8" s="87"/>
    </row>
    <row r="9" spans="1:7" ht="18" x14ac:dyDescent="0.25">
      <c r="A9" s="87"/>
      <c r="B9" s="106" t="s">
        <v>104</v>
      </c>
      <c r="C9" s="107">
        <f>'John SS NPV'!D30</f>
        <v>0.04</v>
      </c>
      <c r="D9" s="99"/>
      <c r="E9" s="99"/>
      <c r="F9" s="99"/>
      <c r="G9" s="87"/>
    </row>
    <row r="10" spans="1:7" x14ac:dyDescent="0.2">
      <c r="A10" s="87"/>
      <c r="B10" s="87"/>
      <c r="C10" s="87"/>
      <c r="D10" s="87"/>
      <c r="E10" s="87"/>
      <c r="F10" s="87"/>
      <c r="G10" s="87"/>
    </row>
    <row r="11" spans="1:7" x14ac:dyDescent="0.2">
      <c r="A11" s="87"/>
      <c r="B11" s="87"/>
      <c r="C11" s="87"/>
      <c r="D11" s="87"/>
      <c r="E11" s="87"/>
      <c r="F11" s="87"/>
      <c r="G11" s="87"/>
    </row>
    <row r="12" spans="1:7" x14ac:dyDescent="0.2">
      <c r="A12" s="87"/>
      <c r="B12" s="87"/>
      <c r="C12" s="87"/>
      <c r="D12" s="87"/>
      <c r="E12" s="87"/>
      <c r="F12" s="87"/>
      <c r="G12" s="87"/>
    </row>
    <row r="13" spans="1:7" x14ac:dyDescent="0.2">
      <c r="A13" s="87"/>
      <c r="B13" s="87"/>
      <c r="C13" s="87"/>
      <c r="D13" s="87"/>
      <c r="E13" s="87"/>
      <c r="F13" s="87"/>
      <c r="G13" s="87"/>
    </row>
    <row r="14" spans="1:7" x14ac:dyDescent="0.2">
      <c r="A14" s="87"/>
      <c r="B14" s="87"/>
      <c r="C14" s="87"/>
      <c r="D14" s="87"/>
      <c r="E14" s="87"/>
      <c r="F14" s="87"/>
      <c r="G14" s="87"/>
    </row>
    <row r="15" spans="1:7" x14ac:dyDescent="0.2">
      <c r="A15" s="87"/>
      <c r="B15" s="87"/>
      <c r="C15" s="87"/>
      <c r="D15" s="87"/>
      <c r="E15" s="87"/>
      <c r="F15" s="87"/>
      <c r="G15" s="87"/>
    </row>
    <row r="16" spans="1:7" x14ac:dyDescent="0.2">
      <c r="A16" s="87"/>
      <c r="B16" s="87"/>
      <c r="C16" s="87"/>
      <c r="D16" s="87"/>
      <c r="E16" s="87"/>
      <c r="F16" s="87"/>
      <c r="G16" s="87"/>
    </row>
    <row r="17" spans="1:7" x14ac:dyDescent="0.2">
      <c r="A17" s="87"/>
      <c r="B17" s="87"/>
      <c r="C17" s="87"/>
      <c r="D17" s="87"/>
      <c r="E17" s="87"/>
      <c r="F17" s="87"/>
      <c r="G17" s="87"/>
    </row>
    <row r="18" spans="1:7" x14ac:dyDescent="0.2">
      <c r="A18" s="87"/>
      <c r="B18" s="87"/>
      <c r="C18" s="87"/>
      <c r="D18" s="87"/>
      <c r="E18" s="87"/>
      <c r="F18" s="87"/>
      <c r="G18" s="87"/>
    </row>
    <row r="19" spans="1:7" x14ac:dyDescent="0.2">
      <c r="A19" s="87"/>
      <c r="B19" s="87"/>
      <c r="C19" s="87"/>
      <c r="D19" s="87"/>
      <c r="E19" s="87"/>
      <c r="F19" s="87"/>
      <c r="G19" s="87"/>
    </row>
    <row r="20" spans="1:7" x14ac:dyDescent="0.2">
      <c r="A20" s="87"/>
      <c r="B20" s="87"/>
      <c r="C20" s="87"/>
      <c r="D20" s="87"/>
      <c r="E20" s="87"/>
      <c r="F20" s="87"/>
      <c r="G20" s="87"/>
    </row>
    <row r="21" spans="1:7" x14ac:dyDescent="0.2">
      <c r="A21" s="87"/>
      <c r="B21" s="87"/>
      <c r="C21" s="87"/>
      <c r="D21" s="87"/>
      <c r="E21" s="87"/>
      <c r="F21" s="87"/>
      <c r="G21" s="87"/>
    </row>
    <row r="22" spans="1:7" x14ac:dyDescent="0.2">
      <c r="A22" s="87"/>
      <c r="B22" s="87"/>
      <c r="C22" s="87"/>
      <c r="D22" s="87"/>
      <c r="E22" s="87"/>
      <c r="F22" s="87"/>
      <c r="G22" s="87"/>
    </row>
    <row r="23" spans="1:7" x14ac:dyDescent="0.2">
      <c r="A23" s="87"/>
      <c r="B23" s="87"/>
      <c r="C23" s="87"/>
      <c r="D23" s="87"/>
      <c r="E23" s="87"/>
      <c r="F23" s="87"/>
      <c r="G23" s="87"/>
    </row>
    <row r="24" spans="1:7" x14ac:dyDescent="0.2">
      <c r="A24" s="87"/>
      <c r="B24" s="87"/>
      <c r="C24" s="87"/>
      <c r="D24" s="87"/>
      <c r="E24" s="87"/>
      <c r="F24" s="87"/>
      <c r="G24" s="87"/>
    </row>
    <row r="25" spans="1:7" x14ac:dyDescent="0.2">
      <c r="A25" s="87"/>
      <c r="B25" s="87"/>
      <c r="C25" s="87"/>
      <c r="D25" s="87"/>
      <c r="E25" s="87"/>
      <c r="F25" s="87"/>
      <c r="G25" s="87"/>
    </row>
    <row r="26" spans="1:7" x14ac:dyDescent="0.2">
      <c r="A26" s="87"/>
      <c r="B26" s="87"/>
      <c r="C26" s="87"/>
      <c r="D26" s="87"/>
      <c r="E26" s="87"/>
      <c r="F26" s="87"/>
      <c r="G26" s="87"/>
    </row>
    <row r="27" spans="1:7" x14ac:dyDescent="0.2">
      <c r="A27" s="87"/>
      <c r="B27" s="87"/>
      <c r="C27" s="87"/>
      <c r="D27" s="87"/>
      <c r="E27" s="87"/>
      <c r="F27" s="87"/>
      <c r="G27" s="87"/>
    </row>
    <row r="28" spans="1:7" x14ac:dyDescent="0.2">
      <c r="A28" s="87"/>
      <c r="B28" s="87"/>
      <c r="C28" s="87"/>
      <c r="D28" s="87"/>
      <c r="E28" s="87"/>
      <c r="F28" s="87"/>
      <c r="G28" s="87"/>
    </row>
    <row r="29" spans="1:7" x14ac:dyDescent="0.2">
      <c r="A29" s="87"/>
      <c r="B29" s="87"/>
      <c r="C29" s="87"/>
      <c r="D29" s="87"/>
      <c r="E29" s="87"/>
      <c r="F29" s="87"/>
      <c r="G29" s="87"/>
    </row>
    <row r="30" spans="1:7" x14ac:dyDescent="0.2">
      <c r="A30" s="87"/>
      <c r="B30" s="87"/>
      <c r="C30" s="87"/>
      <c r="D30" s="87"/>
      <c r="E30" s="87"/>
      <c r="F30" s="87"/>
      <c r="G30" s="87"/>
    </row>
    <row r="31" spans="1:7" x14ac:dyDescent="0.2">
      <c r="A31" s="87"/>
      <c r="B31" s="87"/>
      <c r="C31" s="87"/>
      <c r="D31" s="87"/>
      <c r="E31" s="87"/>
      <c r="F31" s="87"/>
      <c r="G31" s="87"/>
    </row>
    <row r="32" spans="1:7" x14ac:dyDescent="0.2">
      <c r="A32" s="87"/>
      <c r="B32" s="87"/>
      <c r="C32" s="87"/>
      <c r="D32" s="87"/>
      <c r="E32" s="87"/>
      <c r="F32" s="87"/>
      <c r="G32" s="87"/>
    </row>
    <row r="33" spans="1:1" x14ac:dyDescent="0.2">
      <c r="A33" s="87"/>
    </row>
  </sheetData>
  <mergeCells count="1">
    <mergeCell ref="E4:F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6"/>
  <sheetViews>
    <sheetView zoomScaleNormal="100" workbookViewId="0">
      <selection activeCell="G24" sqref="G24"/>
    </sheetView>
  </sheetViews>
  <sheetFormatPr defaultColWidth="0" defaultRowHeight="12.75" zeroHeight="1" x14ac:dyDescent="0.2"/>
  <cols>
    <col min="1" max="1" width="8" customWidth="1"/>
    <col min="2" max="2" width="12.85546875" customWidth="1"/>
    <col min="3" max="3" width="11.85546875" customWidth="1"/>
    <col min="4" max="5" width="9.7109375" customWidth="1"/>
    <col min="6" max="6" width="11" customWidth="1"/>
    <col min="7" max="7" width="11.7109375" customWidth="1"/>
    <col min="8" max="9" width="9.7109375" customWidth="1"/>
    <col min="10" max="14" width="10.28515625" customWidth="1"/>
    <col min="15" max="15" width="10.85546875" customWidth="1"/>
    <col min="16" max="16" width="2.28515625" customWidth="1"/>
  </cols>
  <sheetData>
    <row r="1" spans="1:15" ht="8.1" customHeight="1" thickBot="1" x14ac:dyDescent="0.25"/>
    <row r="2" spans="1:15" ht="36" thickBot="1" x14ac:dyDescent="0.55000000000000004">
      <c r="B2" s="134" t="s">
        <v>52</v>
      </c>
      <c r="C2" s="135"/>
      <c r="D2" s="135"/>
      <c r="E2" s="135"/>
      <c r="F2" s="135"/>
      <c r="G2" s="135"/>
      <c r="H2" s="135"/>
      <c r="I2" s="135"/>
      <c r="J2" s="135"/>
      <c r="K2" s="135"/>
      <c r="L2" s="135"/>
      <c r="M2" s="135"/>
      <c r="N2" s="135"/>
      <c r="O2" s="136"/>
    </row>
    <row r="3" spans="1:15" ht="8.1" customHeight="1" thickBot="1" x14ac:dyDescent="0.25"/>
    <row r="4" spans="1:15" ht="13.5" thickBot="1" x14ac:dyDescent="0.25">
      <c r="C4" s="139" t="s">
        <v>51</v>
      </c>
      <c r="D4" s="140"/>
      <c r="E4" s="140"/>
      <c r="F4" s="140"/>
      <c r="G4" s="140"/>
      <c r="H4" s="140"/>
      <c r="I4" s="140"/>
      <c r="J4" s="140"/>
      <c r="K4" s="140"/>
      <c r="L4" s="140"/>
      <c r="M4" s="140"/>
      <c r="N4" s="140"/>
      <c r="O4" s="141"/>
    </row>
    <row r="5" spans="1:15" x14ac:dyDescent="0.2">
      <c r="B5" s="151" t="s">
        <v>16</v>
      </c>
      <c r="C5" s="51"/>
      <c r="D5" s="52" t="s">
        <v>62</v>
      </c>
      <c r="E5" s="53"/>
      <c r="G5" s="53"/>
      <c r="H5" s="53"/>
      <c r="I5" s="53"/>
      <c r="J5" s="153" t="s">
        <v>63</v>
      </c>
      <c r="K5" s="153"/>
      <c r="L5" s="53"/>
      <c r="M5" s="53"/>
      <c r="N5" s="53"/>
      <c r="O5" s="54"/>
    </row>
    <row r="6" spans="1:15" x14ac:dyDescent="0.2">
      <c r="B6" s="142"/>
      <c r="C6" s="79">
        <v>2017</v>
      </c>
      <c r="D6" s="56">
        <v>2018</v>
      </c>
      <c r="E6" s="56">
        <v>2019</v>
      </c>
      <c r="F6" s="61">
        <v>2020</v>
      </c>
      <c r="G6" s="61">
        <v>2021</v>
      </c>
      <c r="H6" s="61">
        <v>2022</v>
      </c>
      <c r="I6" s="61">
        <v>2023</v>
      </c>
      <c r="J6" s="61">
        <v>2024</v>
      </c>
      <c r="K6" s="61">
        <v>2025</v>
      </c>
      <c r="L6" s="61">
        <v>2026</v>
      </c>
      <c r="M6" s="61">
        <v>2027</v>
      </c>
      <c r="N6" s="61">
        <v>2028</v>
      </c>
      <c r="O6" s="77">
        <v>2029</v>
      </c>
    </row>
    <row r="7" spans="1:15" ht="13.5" thickBot="1" x14ac:dyDescent="0.25">
      <c r="B7" s="15" t="s">
        <v>15</v>
      </c>
      <c r="C7" s="76">
        <f>J16</f>
        <v>90000</v>
      </c>
      <c r="D7" s="49">
        <f>C7*(1+$M$16)</f>
        <v>94500</v>
      </c>
      <c r="E7" s="49">
        <f>D7*(1+$M$16)</f>
        <v>99225</v>
      </c>
      <c r="F7" s="68">
        <f>J19</f>
        <v>115000</v>
      </c>
      <c r="G7" s="68">
        <f t="shared" ref="G7:O7" si="0">F7*(1+$M$19)</f>
        <v>119024.99999999999</v>
      </c>
      <c r="H7" s="68">
        <f t="shared" si="0"/>
        <v>123190.87499999997</v>
      </c>
      <c r="I7" s="68">
        <f t="shared" si="0"/>
        <v>127502.55562499996</v>
      </c>
      <c r="J7" s="68">
        <f t="shared" si="0"/>
        <v>131965.14507187495</v>
      </c>
      <c r="K7" s="68">
        <f t="shared" si="0"/>
        <v>136583.92514939056</v>
      </c>
      <c r="L7" s="68">
        <f t="shared" si="0"/>
        <v>141364.36252961922</v>
      </c>
      <c r="M7" s="68">
        <f t="shared" si="0"/>
        <v>146312.11521815587</v>
      </c>
      <c r="N7" s="68">
        <f t="shared" si="0"/>
        <v>151433.03925079131</v>
      </c>
      <c r="O7" s="78">
        <f t="shared" si="0"/>
        <v>156733.19562456899</v>
      </c>
    </row>
    <row r="8" spans="1:15" ht="8.25" customHeight="1" x14ac:dyDescent="0.2"/>
    <row r="9" spans="1:15" ht="13.5" thickBot="1" x14ac:dyDescent="0.25">
      <c r="C9" s="149" t="s">
        <v>51</v>
      </c>
      <c r="D9" s="149"/>
      <c r="E9" s="149"/>
      <c r="F9" s="149"/>
      <c r="G9" s="149"/>
      <c r="H9" s="149"/>
      <c r="I9" s="149"/>
      <c r="J9" s="149"/>
      <c r="K9" s="149"/>
      <c r="L9" s="149"/>
      <c r="M9" s="149"/>
      <c r="N9" s="149"/>
      <c r="O9" s="149"/>
    </row>
    <row r="10" spans="1:15" x14ac:dyDescent="0.2">
      <c r="B10" s="151" t="s">
        <v>17</v>
      </c>
      <c r="C10" s="63" t="s">
        <v>64</v>
      </c>
      <c r="D10" s="57" t="s">
        <v>64</v>
      </c>
      <c r="E10" s="57" t="s">
        <v>64</v>
      </c>
      <c r="F10" s="58"/>
      <c r="G10" s="57" t="s">
        <v>62</v>
      </c>
      <c r="H10" s="58"/>
      <c r="I10" s="58"/>
      <c r="J10" s="58"/>
      <c r="K10" s="58"/>
      <c r="L10" s="152" t="s">
        <v>63</v>
      </c>
      <c r="M10" s="152"/>
      <c r="N10" s="58"/>
      <c r="O10" s="59"/>
    </row>
    <row r="11" spans="1:15" x14ac:dyDescent="0.2">
      <c r="B11" s="142"/>
      <c r="C11" s="44">
        <v>2017</v>
      </c>
      <c r="D11" s="44">
        <v>2018</v>
      </c>
      <c r="E11" s="56">
        <v>2019</v>
      </c>
      <c r="F11" s="56">
        <v>2020</v>
      </c>
      <c r="G11" s="56">
        <v>2021</v>
      </c>
      <c r="H11" s="56">
        <v>2022</v>
      </c>
      <c r="I11" s="56">
        <v>2023</v>
      </c>
      <c r="J11" s="61">
        <v>2024</v>
      </c>
      <c r="K11" s="61">
        <v>2025</v>
      </c>
      <c r="L11" s="61">
        <v>2026</v>
      </c>
      <c r="M11" s="61">
        <v>2027</v>
      </c>
      <c r="N11" s="61">
        <v>2028</v>
      </c>
      <c r="O11" s="61">
        <v>2029</v>
      </c>
    </row>
    <row r="12" spans="1:15" ht="13.5" thickBot="1" x14ac:dyDescent="0.25">
      <c r="B12" s="15" t="s">
        <v>15</v>
      </c>
      <c r="C12" s="45">
        <f>IF(J24="Part-Time",-D30+M24,-D30)</f>
        <v>-55938</v>
      </c>
      <c r="D12" s="45">
        <f>IF(J24="Part-Time",-D30+M24,-D30+J27)</f>
        <v>-40938</v>
      </c>
      <c r="E12" s="60">
        <f>IF(J24="Part-Time",-D30+M24,0.5*J31+M27)</f>
        <v>80000</v>
      </c>
      <c r="F12" s="60">
        <f>IF(J24="Part-Time",J31,J31*(1+$M$31))</f>
        <v>127800</v>
      </c>
      <c r="G12" s="60">
        <f>F12*(1+$M$31)</f>
        <v>136107</v>
      </c>
      <c r="H12" s="60">
        <f>G12*(1+$M$31)</f>
        <v>144953.95499999999</v>
      </c>
      <c r="I12" s="60">
        <f>J34</f>
        <v>170000</v>
      </c>
      <c r="J12" s="62">
        <f t="shared" ref="J12:O12" si="1">I12*(1+$M$34)</f>
        <v>175950</v>
      </c>
      <c r="K12" s="62">
        <f t="shared" si="1"/>
        <v>182108.25</v>
      </c>
      <c r="L12" s="62">
        <f t="shared" si="1"/>
        <v>188482.03874999998</v>
      </c>
      <c r="M12" s="62">
        <f t="shared" si="1"/>
        <v>195078.91010624997</v>
      </c>
      <c r="N12" s="62">
        <f t="shared" si="1"/>
        <v>201906.67195996869</v>
      </c>
      <c r="O12" s="62">
        <f t="shared" si="1"/>
        <v>208973.40547856758</v>
      </c>
    </row>
    <row r="13" spans="1:15" ht="8.1" customHeight="1" thickBot="1" x14ac:dyDescent="0.25"/>
    <row r="14" spans="1:15" ht="13.5" thickBot="1" x14ac:dyDescent="0.25">
      <c r="B14" s="124" t="s">
        <v>16</v>
      </c>
      <c r="C14" s="126"/>
      <c r="F14" s="146" t="s">
        <v>17</v>
      </c>
      <c r="G14" s="147"/>
      <c r="H14" s="30"/>
      <c r="J14" s="124" t="s">
        <v>16</v>
      </c>
      <c r="K14" s="125"/>
      <c r="L14" s="125"/>
      <c r="M14" s="125"/>
      <c r="N14" s="125"/>
      <c r="O14" s="126"/>
    </row>
    <row r="15" spans="1:15" ht="13.5" thickBot="1" x14ac:dyDescent="0.25">
      <c r="B15" s="25"/>
      <c r="C15" s="3"/>
      <c r="D15" s="5"/>
      <c r="E15" s="5"/>
      <c r="F15" s="25"/>
      <c r="G15" s="3"/>
      <c r="H15" s="30"/>
      <c r="J15" s="25" t="s">
        <v>34</v>
      </c>
      <c r="K15" s="2"/>
      <c r="L15" s="2"/>
      <c r="M15" s="2" t="s">
        <v>32</v>
      </c>
      <c r="N15" s="2"/>
      <c r="O15" s="3"/>
    </row>
    <row r="16" spans="1:15" ht="13.5" thickBot="1" x14ac:dyDescent="0.25">
      <c r="A16">
        <v>2017</v>
      </c>
      <c r="B16" s="12" t="s">
        <v>20</v>
      </c>
      <c r="C16" s="17">
        <f>C7+NPV(D32,D7)</f>
        <v>180865.38461538462</v>
      </c>
      <c r="D16" s="24"/>
      <c r="E16">
        <v>2017</v>
      </c>
      <c r="F16" s="14" t="s">
        <v>20</v>
      </c>
      <c r="G16" s="17">
        <f>C12+NPV(D32,D12)</f>
        <v>-95301.461538461532</v>
      </c>
      <c r="H16" s="31" t="str">
        <f>IF(G16&gt;C16,"True","False")</f>
        <v>False</v>
      </c>
      <c r="J16" s="27">
        <v>90000</v>
      </c>
      <c r="K16" s="5"/>
      <c r="L16" s="5"/>
      <c r="M16" s="28">
        <v>0.05</v>
      </c>
      <c r="N16" s="84" t="s">
        <v>83</v>
      </c>
      <c r="O16" s="6"/>
    </row>
    <row r="17" spans="1:15" x14ac:dyDescent="0.2">
      <c r="A17">
        <v>2018</v>
      </c>
      <c r="B17" s="12" t="s">
        <v>21</v>
      </c>
      <c r="C17" s="17">
        <f>C7+NPV(D32,D7:E7)</f>
        <v>272604.47485207103</v>
      </c>
      <c r="D17" s="24"/>
      <c r="E17">
        <v>2018</v>
      </c>
      <c r="F17" s="14" t="s">
        <v>21</v>
      </c>
      <c r="G17" s="17">
        <f>C12+NPV(D32,D12:E12)</f>
        <v>-21336.964497041423</v>
      </c>
      <c r="H17" s="31" t="str">
        <f t="shared" ref="H17:H27" si="2">IF(G17&gt;C17,"True","False")</f>
        <v>False</v>
      </c>
      <c r="J17" s="16"/>
      <c r="K17" s="5"/>
      <c r="L17" s="5"/>
      <c r="M17" s="8"/>
      <c r="N17" s="5"/>
      <c r="O17" s="6"/>
    </row>
    <row r="18" spans="1:15" ht="13.5" thickBot="1" x14ac:dyDescent="0.25">
      <c r="A18">
        <v>2019</v>
      </c>
      <c r="B18" s="12" t="s">
        <v>22</v>
      </c>
      <c r="C18" s="17">
        <f>C7+NPV(D32,D7:F7)</f>
        <v>374839.05609922617</v>
      </c>
      <c r="D18" s="24"/>
      <c r="E18">
        <v>2019</v>
      </c>
      <c r="F18" s="14" t="s">
        <v>22</v>
      </c>
      <c r="G18" s="17">
        <f>C12+NPV(D32,D12:F12)</f>
        <v>92276.7701411015</v>
      </c>
      <c r="H18" s="31" t="str">
        <f t="shared" si="2"/>
        <v>False</v>
      </c>
      <c r="J18" s="19" t="s">
        <v>82</v>
      </c>
      <c r="K18" s="5"/>
      <c r="L18" s="5"/>
      <c r="M18" s="8" t="s">
        <v>33</v>
      </c>
      <c r="N18" s="5"/>
      <c r="O18" s="6"/>
    </row>
    <row r="19" spans="1:15" ht="13.5" thickBot="1" x14ac:dyDescent="0.25">
      <c r="A19">
        <v>2020</v>
      </c>
      <c r="B19" s="12" t="s">
        <v>23</v>
      </c>
      <c r="C19" s="17">
        <f>C7+NPV(D32,D7:G7)</f>
        <v>476582.12493653927</v>
      </c>
      <c r="D19" s="24"/>
      <c r="E19">
        <v>2020</v>
      </c>
      <c r="F19" s="14" t="s">
        <v>23</v>
      </c>
      <c r="G19" s="17">
        <f>C12+NPV(D32,D12:G12)</f>
        <v>208621.6041695844</v>
      </c>
      <c r="H19" s="31" t="str">
        <f t="shared" si="2"/>
        <v>False</v>
      </c>
      <c r="J19" s="27">
        <v>115000</v>
      </c>
      <c r="K19" s="10"/>
      <c r="L19" s="10"/>
      <c r="M19" s="20">
        <v>3.5000000000000003E-2</v>
      </c>
      <c r="N19" s="83" t="s">
        <v>84</v>
      </c>
      <c r="O19" s="11"/>
    </row>
    <row r="20" spans="1:15" x14ac:dyDescent="0.2">
      <c r="A20">
        <v>2021</v>
      </c>
      <c r="B20" s="12" t="s">
        <v>24</v>
      </c>
      <c r="C20" s="17">
        <f>C7+NPV(D32,B7:H7)</f>
        <v>645611.58115811751</v>
      </c>
      <c r="D20" s="24"/>
      <c r="E20">
        <v>2021</v>
      </c>
      <c r="F20" s="14" t="s">
        <v>24</v>
      </c>
      <c r="G20" s="17">
        <f>C12+NPV(D32,D12:H12)</f>
        <v>327763.18901605956</v>
      </c>
      <c r="H20" s="31" t="str">
        <f t="shared" si="2"/>
        <v>False</v>
      </c>
    </row>
    <row r="21" spans="1:15" ht="13.5" thickBot="1" x14ac:dyDescent="0.25">
      <c r="A21">
        <v>2022</v>
      </c>
      <c r="B21" s="12" t="s">
        <v>25</v>
      </c>
      <c r="C21" s="17">
        <f>C7+NPV(D32,D7:I7)</f>
        <v>678603.16618259565</v>
      </c>
      <c r="D21" s="24"/>
      <c r="E21">
        <v>2022</v>
      </c>
      <c r="F21" s="14" t="s">
        <v>25</v>
      </c>
      <c r="G21" s="17">
        <f>C12+NPV(D32,D12:I12)</f>
        <v>462116.65839018434</v>
      </c>
      <c r="H21" s="31" t="str">
        <f t="shared" si="2"/>
        <v>False</v>
      </c>
    </row>
    <row r="22" spans="1:15" ht="13.5" thickBot="1" x14ac:dyDescent="0.25">
      <c r="A22">
        <v>2023</v>
      </c>
      <c r="B22" s="12" t="s">
        <v>26</v>
      </c>
      <c r="C22" s="17">
        <f>C7+NPV(D32,D7:J7)</f>
        <v>778885.83064450778</v>
      </c>
      <c r="D22" s="24"/>
      <c r="E22">
        <v>2023</v>
      </c>
      <c r="F22" s="14" t="s">
        <v>26</v>
      </c>
      <c r="G22" s="17">
        <f>C12+NPV(D32,D12:J12)</f>
        <v>595824.19762308733</v>
      </c>
      <c r="H22" s="31" t="str">
        <f t="shared" si="2"/>
        <v>False</v>
      </c>
      <c r="J22" s="124" t="s">
        <v>17</v>
      </c>
      <c r="K22" s="125"/>
      <c r="L22" s="125"/>
      <c r="M22" s="125"/>
      <c r="N22" s="125"/>
      <c r="O22" s="126"/>
    </row>
    <row r="23" spans="1:15" ht="13.5" thickBot="1" x14ac:dyDescent="0.25">
      <c r="A23">
        <v>2024</v>
      </c>
      <c r="B23" s="12" t="s">
        <v>19</v>
      </c>
      <c r="C23" s="17">
        <f>C7+NPV(D32,D7:K7)</f>
        <v>878686.36691189162</v>
      </c>
      <c r="D23" s="24"/>
      <c r="E23">
        <v>2024</v>
      </c>
      <c r="F23" s="14" t="s">
        <v>19</v>
      </c>
      <c r="G23" s="17">
        <f>C12+NPV(D32,D12:K12)</f>
        <v>728888.91214813991</v>
      </c>
      <c r="H23" s="31" t="str">
        <f t="shared" si="2"/>
        <v>False</v>
      </c>
      <c r="J23" s="25" t="s">
        <v>71</v>
      </c>
      <c r="K23" s="2"/>
      <c r="L23" s="2"/>
      <c r="M23" s="42" t="s">
        <v>72</v>
      </c>
      <c r="N23" s="43"/>
      <c r="O23" s="3"/>
    </row>
    <row r="24" spans="1:15" ht="13.5" thickBot="1" x14ac:dyDescent="0.25">
      <c r="A24">
        <v>2025</v>
      </c>
      <c r="B24" s="12" t="s">
        <v>27</v>
      </c>
      <c r="C24" s="17">
        <f>C7+NPV(D32,D7:L7)</f>
        <v>978007.09290875914</v>
      </c>
      <c r="D24" s="24"/>
      <c r="E24">
        <v>2025</v>
      </c>
      <c r="F24" s="14" t="s">
        <v>27</v>
      </c>
      <c r="G24" s="17">
        <f>C12+NPV(D32,D12:L12)</f>
        <v>861313.89246874501</v>
      </c>
      <c r="H24" s="31" t="str">
        <f t="shared" si="2"/>
        <v>False</v>
      </c>
      <c r="J24" s="41" t="s">
        <v>79</v>
      </c>
      <c r="K24" s="5"/>
      <c r="L24" s="5"/>
      <c r="M24" s="26">
        <v>65000</v>
      </c>
      <c r="N24" s="5"/>
      <c r="O24" s="6"/>
    </row>
    <row r="25" spans="1:15" x14ac:dyDescent="0.2">
      <c r="A25">
        <v>2026</v>
      </c>
      <c r="B25" s="12" t="s">
        <v>28</v>
      </c>
      <c r="C25" s="17">
        <f>C7+NPV(D32,D7:M7)</f>
        <v>1076850.3154152571</v>
      </c>
      <c r="D25" s="24"/>
      <c r="E25">
        <v>2026</v>
      </c>
      <c r="F25" s="14" t="s">
        <v>28</v>
      </c>
      <c r="G25" s="17">
        <f>C12+NPV(D32,D12:M12)</f>
        <v>993102.21423011646</v>
      </c>
      <c r="H25" s="31" t="str">
        <f t="shared" si="2"/>
        <v>False</v>
      </c>
      <c r="J25" s="4"/>
      <c r="K25" s="5"/>
      <c r="L25" s="5"/>
      <c r="M25" s="5"/>
      <c r="N25" s="5"/>
      <c r="O25" s="6"/>
    </row>
    <row r="26" spans="1:15" ht="13.5" thickBot="1" x14ac:dyDescent="0.25">
      <c r="A26">
        <v>2027</v>
      </c>
      <c r="B26" s="12" t="s">
        <v>38</v>
      </c>
      <c r="C26" s="17">
        <f>C7+NPV(D32,D7:N7)</f>
        <v>1175218.3301212429</v>
      </c>
      <c r="D26" s="24"/>
      <c r="E26">
        <v>2027</v>
      </c>
      <c r="F26" s="12" t="s">
        <v>38</v>
      </c>
      <c r="G26" s="17">
        <f>C12+NPV(D32,D12:N12)</f>
        <v>1124256.9382907122</v>
      </c>
      <c r="H26" s="31" t="str">
        <f t="shared" si="2"/>
        <v>False</v>
      </c>
      <c r="I26" s="6"/>
      <c r="J26" s="81" t="s">
        <v>4</v>
      </c>
      <c r="K26" s="5"/>
      <c r="L26" s="5"/>
      <c r="M26" s="80" t="s">
        <v>18</v>
      </c>
      <c r="N26" s="5"/>
      <c r="O26" s="6"/>
    </row>
    <row r="27" spans="1:15" ht="13.5" thickBot="1" x14ac:dyDescent="0.25">
      <c r="A27">
        <v>2028</v>
      </c>
      <c r="B27" s="13" t="s">
        <v>39</v>
      </c>
      <c r="C27" s="18">
        <f>C7+NPV(D32,D7:O7)</f>
        <v>1273113.4216796039</v>
      </c>
      <c r="D27" s="24"/>
      <c r="E27">
        <v>2028</v>
      </c>
      <c r="F27" s="13" t="s">
        <v>39</v>
      </c>
      <c r="G27" s="18">
        <f>C12+NPV(D32,D12:O12)</f>
        <v>1254781.1107933242</v>
      </c>
      <c r="H27" s="31" t="str">
        <f t="shared" si="2"/>
        <v>False</v>
      </c>
      <c r="I27" s="6"/>
      <c r="J27" s="26">
        <v>15000</v>
      </c>
      <c r="K27" s="5"/>
      <c r="L27" s="5"/>
      <c r="M27" s="26">
        <v>20000</v>
      </c>
      <c r="N27" s="5"/>
      <c r="O27" s="6"/>
    </row>
    <row r="28" spans="1:15" x14ac:dyDescent="0.2">
      <c r="H28" s="30"/>
      <c r="J28" s="4"/>
      <c r="K28" s="5"/>
      <c r="L28" s="5"/>
      <c r="M28" s="5"/>
      <c r="N28" s="5"/>
      <c r="O28" s="6"/>
    </row>
    <row r="29" spans="1:15" ht="13.5" thickBot="1" x14ac:dyDescent="0.25">
      <c r="H29" s="30"/>
      <c r="J29" s="4" t="s">
        <v>29</v>
      </c>
      <c r="K29" s="5"/>
      <c r="L29" s="5"/>
      <c r="M29" s="5"/>
      <c r="N29" s="5"/>
      <c r="O29" s="6"/>
    </row>
    <row r="30" spans="1:15" ht="13.5" thickBot="1" x14ac:dyDescent="0.25">
      <c r="C30" s="1" t="s">
        <v>69</v>
      </c>
      <c r="D30" s="27">
        <v>55938</v>
      </c>
      <c r="J30" s="4" t="s">
        <v>37</v>
      </c>
      <c r="K30" s="5"/>
      <c r="L30" s="5"/>
      <c r="M30" s="5" t="s">
        <v>32</v>
      </c>
      <c r="N30" s="5"/>
      <c r="O30" s="6"/>
    </row>
    <row r="31" spans="1:15" ht="13.5" thickBot="1" x14ac:dyDescent="0.25">
      <c r="A31" s="32"/>
      <c r="B31" s="32"/>
      <c r="C31" s="32"/>
      <c r="D31" s="32"/>
      <c r="E31" s="32"/>
      <c r="F31" s="32"/>
      <c r="G31" s="32"/>
      <c r="J31" s="27">
        <v>120000</v>
      </c>
      <c r="K31" s="5"/>
      <c r="L31" s="5"/>
      <c r="M31" s="28">
        <v>6.5000000000000002E-2</v>
      </c>
      <c r="N31" s="84" t="s">
        <v>86</v>
      </c>
      <c r="O31" s="6"/>
    </row>
    <row r="32" spans="1:15" ht="13.5" thickBot="1" x14ac:dyDescent="0.25">
      <c r="A32" s="32"/>
      <c r="B32" s="32"/>
      <c r="C32" s="38" t="s">
        <v>36</v>
      </c>
      <c r="D32" s="37">
        <v>0.04</v>
      </c>
      <c r="E32" s="32"/>
      <c r="F32" s="32"/>
      <c r="G32" s="32"/>
      <c r="J32" s="4"/>
      <c r="K32" s="5"/>
      <c r="L32" s="5"/>
      <c r="M32" s="8"/>
      <c r="N32" s="5"/>
      <c r="O32" s="6"/>
    </row>
    <row r="33" spans="1:15" ht="13.5" thickBot="1" x14ac:dyDescent="0.25">
      <c r="A33" s="32"/>
      <c r="B33" s="32"/>
      <c r="C33" s="32"/>
      <c r="D33" s="32"/>
      <c r="E33" s="32"/>
      <c r="F33" s="32"/>
      <c r="G33" s="32"/>
      <c r="J33" s="19" t="s">
        <v>85</v>
      </c>
      <c r="K33" s="5"/>
      <c r="L33" s="5"/>
      <c r="M33" s="8" t="s">
        <v>33</v>
      </c>
      <c r="N33" s="5"/>
      <c r="O33" s="6"/>
    </row>
    <row r="34" spans="1:15" ht="13.5" thickBot="1" x14ac:dyDescent="0.25">
      <c r="A34" s="32"/>
      <c r="F34" s="32"/>
      <c r="G34" s="32"/>
      <c r="J34" s="27">
        <v>170000</v>
      </c>
      <c r="K34" s="10"/>
      <c r="L34" s="10"/>
      <c r="M34" s="29">
        <v>3.5000000000000003E-2</v>
      </c>
      <c r="N34" s="83" t="s">
        <v>81</v>
      </c>
      <c r="O34" s="11"/>
    </row>
    <row r="35" spans="1:15" x14ac:dyDescent="0.2">
      <c r="A35" s="32"/>
      <c r="F35" s="32"/>
      <c r="G35" s="32"/>
    </row>
    <row r="36" spans="1:15" x14ac:dyDescent="0.2">
      <c r="A36" s="32"/>
      <c r="F36" s="32"/>
      <c r="G36" s="32"/>
    </row>
    <row r="37" spans="1:15" x14ac:dyDescent="0.2">
      <c r="A37" s="32"/>
      <c r="F37" s="32"/>
      <c r="G37" s="32"/>
    </row>
    <row r="38" spans="1:15" x14ac:dyDescent="0.2">
      <c r="A38" s="32"/>
      <c r="F38" s="32"/>
      <c r="G38" s="32"/>
    </row>
    <row r="39" spans="1:15" ht="13.5" thickBot="1" x14ac:dyDescent="0.25">
      <c r="A39" s="32"/>
      <c r="F39" s="32"/>
      <c r="G39" s="32"/>
    </row>
    <row r="40" spans="1:15" ht="13.5" thickBot="1" x14ac:dyDescent="0.25">
      <c r="A40" s="32"/>
      <c r="F40" s="127" t="s">
        <v>40</v>
      </c>
      <c r="G40" s="150"/>
      <c r="H40" s="129" t="str">
        <f>IF(H19="True",E19,IF(H20="True",E20,IF(H21="True",E21,IF(H22="True",E22,IF(H23="True",E23,IF(H24="True",E24,IF(H25="True",E25,IF(H26="True",E26,"2029 or later"))))))))</f>
        <v>2029 or later</v>
      </c>
      <c r="I40" s="130"/>
      <c r="J40" s="33" t="str">
        <f>VLOOKUP(H40,B42:C51,2,1)</f>
        <v>10 Years+ After Graduation</v>
      </c>
      <c r="K40" s="35"/>
      <c r="L40" s="34"/>
    </row>
    <row r="41" spans="1:15" ht="13.5" thickBot="1" x14ac:dyDescent="0.25">
      <c r="A41" s="32"/>
      <c r="F41" s="32"/>
      <c r="G41" s="32"/>
    </row>
    <row r="42" spans="1:15" x14ac:dyDescent="0.2">
      <c r="A42" s="32"/>
      <c r="B42" s="39">
        <v>2020</v>
      </c>
      <c r="C42" s="132" t="s">
        <v>41</v>
      </c>
      <c r="D42" s="132"/>
      <c r="E42" s="133"/>
      <c r="F42" s="32"/>
      <c r="G42" s="32"/>
    </row>
    <row r="43" spans="1:15" x14ac:dyDescent="0.2">
      <c r="A43" s="32"/>
      <c r="B43" s="40">
        <f>B42+1</f>
        <v>2021</v>
      </c>
      <c r="C43" s="120" t="s">
        <v>43</v>
      </c>
      <c r="D43" s="120"/>
      <c r="E43" s="121"/>
      <c r="F43" s="32"/>
      <c r="G43" s="32"/>
    </row>
    <row r="44" spans="1:15" x14ac:dyDescent="0.2">
      <c r="A44" s="32"/>
      <c r="B44" s="40">
        <f t="shared" ref="B44:B50" si="3">B43+1</f>
        <v>2022</v>
      </c>
      <c r="C44" s="120" t="s">
        <v>44</v>
      </c>
      <c r="D44" s="120"/>
      <c r="E44" s="121"/>
      <c r="F44" s="32"/>
      <c r="G44" s="32"/>
    </row>
    <row r="45" spans="1:15" x14ac:dyDescent="0.2">
      <c r="A45" s="32"/>
      <c r="B45" s="40">
        <f t="shared" si="3"/>
        <v>2023</v>
      </c>
      <c r="C45" s="120" t="s">
        <v>45</v>
      </c>
      <c r="D45" s="120"/>
      <c r="E45" s="121"/>
      <c r="F45" s="32"/>
      <c r="G45" s="32"/>
    </row>
    <row r="46" spans="1:15" x14ac:dyDescent="0.2">
      <c r="A46" s="32"/>
      <c r="B46" s="40">
        <f t="shared" si="3"/>
        <v>2024</v>
      </c>
      <c r="C46" s="120" t="s">
        <v>46</v>
      </c>
      <c r="D46" s="120"/>
      <c r="E46" s="121"/>
      <c r="F46" s="32"/>
      <c r="G46" s="32"/>
    </row>
    <row r="47" spans="1:15" x14ac:dyDescent="0.2">
      <c r="A47" s="32"/>
      <c r="B47" s="40">
        <f t="shared" si="3"/>
        <v>2025</v>
      </c>
      <c r="C47" s="120" t="s">
        <v>47</v>
      </c>
      <c r="D47" s="120"/>
      <c r="E47" s="121"/>
      <c r="F47" s="32"/>
      <c r="G47" s="32"/>
    </row>
    <row r="48" spans="1:15" x14ac:dyDescent="0.2">
      <c r="A48" s="32"/>
      <c r="B48" s="40">
        <f t="shared" si="3"/>
        <v>2026</v>
      </c>
      <c r="C48" s="120" t="s">
        <v>48</v>
      </c>
      <c r="D48" s="120"/>
      <c r="E48" s="121"/>
      <c r="F48" s="32"/>
      <c r="G48" s="32"/>
    </row>
    <row r="49" spans="1:7" x14ac:dyDescent="0.2">
      <c r="A49" s="32"/>
      <c r="B49" s="40">
        <f t="shared" si="3"/>
        <v>2027</v>
      </c>
      <c r="C49" s="120" t="s">
        <v>49</v>
      </c>
      <c r="D49" s="120"/>
      <c r="E49" s="121"/>
      <c r="F49" s="32"/>
      <c r="G49" s="32"/>
    </row>
    <row r="50" spans="1:7" x14ac:dyDescent="0.2">
      <c r="A50" s="32"/>
      <c r="B50" s="40">
        <f t="shared" si="3"/>
        <v>2028</v>
      </c>
      <c r="C50" s="120" t="s">
        <v>50</v>
      </c>
      <c r="D50" s="120"/>
      <c r="E50" s="121"/>
      <c r="F50" s="32"/>
      <c r="G50" s="32"/>
    </row>
    <row r="51" spans="1:7" ht="13.5" thickBot="1" x14ac:dyDescent="0.25">
      <c r="A51" s="32"/>
      <c r="B51" s="82" t="s">
        <v>78</v>
      </c>
      <c r="C51" s="122" t="s">
        <v>42</v>
      </c>
      <c r="D51" s="122"/>
      <c r="E51" s="123"/>
      <c r="F51" s="32"/>
      <c r="G51" s="32"/>
    </row>
    <row r="52" spans="1:7" x14ac:dyDescent="0.2">
      <c r="A52" s="32"/>
      <c r="F52" s="32"/>
      <c r="G52" s="32"/>
    </row>
    <row r="53" spans="1:7" x14ac:dyDescent="0.2">
      <c r="A53" s="32"/>
      <c r="B53" s="32"/>
      <c r="C53" s="32"/>
      <c r="D53" s="32"/>
      <c r="E53" s="32"/>
      <c r="F53" s="32"/>
      <c r="G53" s="32"/>
    </row>
    <row r="54" spans="1:7" hidden="1" x14ac:dyDescent="0.2">
      <c r="A54" s="32"/>
      <c r="B54" s="32"/>
      <c r="C54" s="32"/>
      <c r="D54" s="32"/>
      <c r="E54" s="32"/>
      <c r="F54" s="32"/>
      <c r="G54" s="32"/>
    </row>
    <row r="55" spans="1:7" hidden="1" x14ac:dyDescent="0.2">
      <c r="A55" s="32"/>
      <c r="B55" s="32"/>
      <c r="C55" s="32"/>
      <c r="D55" s="32"/>
      <c r="E55" s="32"/>
      <c r="F55" s="32"/>
      <c r="G55" s="32"/>
    </row>
    <row r="56" spans="1:7" hidden="1" x14ac:dyDescent="0.2">
      <c r="A56" s="32"/>
      <c r="B56" s="32"/>
      <c r="C56" s="32"/>
      <c r="D56" s="32"/>
      <c r="E56" s="32"/>
      <c r="F56" s="32"/>
      <c r="G56" s="32"/>
    </row>
    <row r="57" spans="1:7" hidden="1" x14ac:dyDescent="0.2"/>
    <row r="58" spans="1:7" hidden="1" x14ac:dyDescent="0.2"/>
    <row r="59" spans="1:7" hidden="1" x14ac:dyDescent="0.2"/>
    <row r="60" spans="1:7" hidden="1" x14ac:dyDescent="0.2"/>
    <row r="61" spans="1:7" hidden="1" x14ac:dyDescent="0.2"/>
    <row r="62" spans="1:7" hidden="1" x14ac:dyDescent="0.2"/>
    <row r="63" spans="1:7" hidden="1" x14ac:dyDescent="0.2"/>
    <row r="64" spans="1:7" hidden="1" x14ac:dyDescent="0.2"/>
    <row r="65" hidden="1" x14ac:dyDescent="0.2"/>
    <row r="66" hidden="1" x14ac:dyDescent="0.2"/>
  </sheetData>
  <mergeCells count="23">
    <mergeCell ref="B2:O2"/>
    <mergeCell ref="C4:O4"/>
    <mergeCell ref="C9:O9"/>
    <mergeCell ref="J14:O14"/>
    <mergeCell ref="C45:E45"/>
    <mergeCell ref="C43:E43"/>
    <mergeCell ref="C42:E42"/>
    <mergeCell ref="J22:O22"/>
    <mergeCell ref="F40:G40"/>
    <mergeCell ref="B5:B6"/>
    <mergeCell ref="B10:B11"/>
    <mergeCell ref="B14:C14"/>
    <mergeCell ref="F14:G14"/>
    <mergeCell ref="L10:M10"/>
    <mergeCell ref="J5:K5"/>
    <mergeCell ref="C46:E46"/>
    <mergeCell ref="C44:E44"/>
    <mergeCell ref="H40:I40"/>
    <mergeCell ref="C51:E51"/>
    <mergeCell ref="C47:E47"/>
    <mergeCell ref="C48:E48"/>
    <mergeCell ref="C49:E49"/>
    <mergeCell ref="C50:E50"/>
  </mergeCells>
  <phoneticPr fontId="2" type="noConversion"/>
  <conditionalFormatting sqref="M23:M24">
    <cfRule type="expression" dxfId="13" priority="1" stopIfTrue="1">
      <formula>$J$24="Full-Time"</formula>
    </cfRule>
    <cfRule type="expression" dxfId="12" priority="2" stopIfTrue="1">
      <formula>$J$24=""</formula>
    </cfRule>
  </conditionalFormatting>
  <conditionalFormatting sqref="E11:E12">
    <cfRule type="expression" dxfId="11" priority="3" stopIfTrue="1">
      <formula>$J$24="Part-Time"</formula>
    </cfRule>
  </conditionalFormatting>
  <conditionalFormatting sqref="E10">
    <cfRule type="expression" dxfId="10" priority="4" stopIfTrue="1">
      <formula>$J$24="Full-Time"</formula>
    </cfRule>
    <cfRule type="expression" dxfId="9" priority="5" stopIfTrue="1">
      <formula>$J$24=""</formula>
    </cfRule>
  </conditionalFormatting>
  <conditionalFormatting sqref="J26:J27 M26:M27">
    <cfRule type="expression" dxfId="8" priority="6" stopIfTrue="1">
      <formula>$J$24="Part-Time"</formula>
    </cfRule>
    <cfRule type="expression" dxfId="7" priority="7" stopIfTrue="1">
      <formula>$J$24=""</formula>
    </cfRule>
  </conditionalFormatting>
  <dataValidations count="1">
    <dataValidation type="list" allowBlank="1" showInputMessage="1" showErrorMessage="1" sqref="J24">
      <formula1>"Full-Time, Part-Time"</formula1>
    </dataValidation>
  </dataValidations>
  <pageMargins left="0.75" right="0.75" top="1" bottom="1" header="0.5" footer="0.5"/>
  <pageSetup scale="78" fitToHeight="11"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6"/>
  <sheetViews>
    <sheetView zoomScale="75" workbookViewId="0">
      <selection activeCell="C16" sqref="C16"/>
    </sheetView>
  </sheetViews>
  <sheetFormatPr defaultColWidth="0" defaultRowHeight="12.75" zeroHeight="1" x14ac:dyDescent="0.2"/>
  <cols>
    <col min="1" max="1" width="8" customWidth="1"/>
    <col min="2" max="2" width="12.85546875" customWidth="1"/>
    <col min="3" max="3" width="12.28515625" customWidth="1"/>
    <col min="4" max="5" width="9.7109375" customWidth="1"/>
    <col min="6" max="6" width="11" customWidth="1"/>
    <col min="7" max="7" width="11.7109375" customWidth="1"/>
    <col min="8" max="9" width="9.7109375" customWidth="1"/>
    <col min="10" max="14" width="10.28515625" customWidth="1"/>
    <col min="15" max="15" width="11" customWidth="1"/>
    <col min="16" max="16" width="2.28515625" customWidth="1"/>
  </cols>
  <sheetData>
    <row r="1" spans="1:15" ht="8.1" customHeight="1" thickBot="1" x14ac:dyDescent="0.25"/>
    <row r="2" spans="1:15" ht="36" thickBot="1" x14ac:dyDescent="0.55000000000000004">
      <c r="B2" s="134" t="s">
        <v>52</v>
      </c>
      <c r="C2" s="135"/>
      <c r="D2" s="135"/>
      <c r="E2" s="135"/>
      <c r="F2" s="135"/>
      <c r="G2" s="135"/>
      <c r="H2" s="135"/>
      <c r="I2" s="135"/>
      <c r="J2" s="135"/>
      <c r="K2" s="135"/>
      <c r="L2" s="135"/>
      <c r="M2" s="135"/>
      <c r="N2" s="135"/>
      <c r="O2" s="136"/>
    </row>
    <row r="3" spans="1:15" ht="8.1" customHeight="1" thickBot="1" x14ac:dyDescent="0.25"/>
    <row r="4" spans="1:15" ht="13.5" thickBot="1" x14ac:dyDescent="0.25">
      <c r="C4" s="143" t="s">
        <v>51</v>
      </c>
      <c r="D4" s="144"/>
      <c r="E4" s="144"/>
      <c r="F4" s="144"/>
      <c r="G4" s="144"/>
      <c r="H4" s="144"/>
      <c r="I4" s="144"/>
      <c r="J4" s="144"/>
      <c r="K4" s="144"/>
      <c r="L4" s="144"/>
      <c r="M4" s="144"/>
      <c r="N4" s="144"/>
      <c r="O4" s="145"/>
    </row>
    <row r="5" spans="1:15" x14ac:dyDescent="0.2">
      <c r="B5" s="151" t="s">
        <v>16</v>
      </c>
      <c r="C5" s="64"/>
      <c r="D5" s="67" t="s">
        <v>62</v>
      </c>
      <c r="E5" s="65"/>
      <c r="F5" s="65"/>
      <c r="G5" s="153" t="s">
        <v>63</v>
      </c>
      <c r="H5" s="153"/>
      <c r="I5" s="65"/>
      <c r="J5" s="65"/>
      <c r="K5" s="65"/>
      <c r="L5" s="153" t="s">
        <v>65</v>
      </c>
      <c r="M5" s="153"/>
      <c r="N5" s="65"/>
      <c r="O5" s="66"/>
    </row>
    <row r="6" spans="1:15" x14ac:dyDescent="0.2">
      <c r="B6" s="142"/>
      <c r="C6" s="79">
        <v>2017</v>
      </c>
      <c r="D6" s="56">
        <v>2018</v>
      </c>
      <c r="E6" s="56">
        <v>2019</v>
      </c>
      <c r="F6" s="61">
        <v>2020</v>
      </c>
      <c r="G6" s="61">
        <v>2021</v>
      </c>
      <c r="H6" s="61">
        <v>2022</v>
      </c>
      <c r="I6" s="61">
        <v>2023</v>
      </c>
      <c r="J6" s="69">
        <v>2024</v>
      </c>
      <c r="K6" s="69">
        <v>2025</v>
      </c>
      <c r="L6" s="69">
        <v>2026</v>
      </c>
      <c r="M6" s="69">
        <v>2027</v>
      </c>
      <c r="N6" s="69">
        <v>2028</v>
      </c>
      <c r="O6" s="70">
        <v>2029</v>
      </c>
    </row>
    <row r="7" spans="1:15" ht="13.5" thickBot="1" x14ac:dyDescent="0.25">
      <c r="B7" s="15" t="s">
        <v>15</v>
      </c>
      <c r="C7" s="76">
        <f>J16</f>
        <v>65000</v>
      </c>
      <c r="D7" s="49">
        <f>C7*(1+$M$16)</f>
        <v>66950</v>
      </c>
      <c r="E7" s="49">
        <f>D7*(1+$M$16)</f>
        <v>68958.5</v>
      </c>
      <c r="F7" s="68">
        <f>J19</f>
        <v>85000</v>
      </c>
      <c r="G7" s="68">
        <f>F7*(1+$M$19)</f>
        <v>89250</v>
      </c>
      <c r="H7" s="68">
        <f>G7*(1+$M$19)</f>
        <v>93712.5</v>
      </c>
      <c r="I7" s="68">
        <f>H7*(1+$M$19)</f>
        <v>98398.125</v>
      </c>
      <c r="J7" s="71">
        <f>J22</f>
        <v>125000</v>
      </c>
      <c r="K7" s="71">
        <f>J7*(1+$M$22)</f>
        <v>129374.99999999999</v>
      </c>
      <c r="L7" s="71">
        <f>K7*(1+$M$22)</f>
        <v>133903.12499999997</v>
      </c>
      <c r="M7" s="71">
        <f>L7*(1+$M$22)</f>
        <v>138589.73437499997</v>
      </c>
      <c r="N7" s="71">
        <f>M7*(1+$M$22)</f>
        <v>143440.37507812495</v>
      </c>
      <c r="O7" s="72">
        <f>N7*(1+$M$22)</f>
        <v>148460.78820585931</v>
      </c>
    </row>
    <row r="8" spans="1:15" ht="8.1" customHeight="1" thickBot="1" x14ac:dyDescent="0.25"/>
    <row r="9" spans="1:15" ht="13.5" thickBot="1" x14ac:dyDescent="0.25">
      <c r="C9" s="143" t="s">
        <v>51</v>
      </c>
      <c r="D9" s="144"/>
      <c r="E9" s="144"/>
      <c r="F9" s="144"/>
      <c r="G9" s="144"/>
      <c r="H9" s="144"/>
      <c r="I9" s="144"/>
      <c r="J9" s="144"/>
      <c r="K9" s="144"/>
      <c r="L9" s="144"/>
      <c r="M9" s="144"/>
      <c r="N9" s="144"/>
      <c r="O9" s="145"/>
    </row>
    <row r="10" spans="1:15" x14ac:dyDescent="0.2">
      <c r="B10" s="151" t="s">
        <v>17</v>
      </c>
      <c r="C10" s="73" t="s">
        <v>64</v>
      </c>
      <c r="D10" s="67" t="s">
        <v>64</v>
      </c>
      <c r="E10" s="67" t="s">
        <v>64</v>
      </c>
      <c r="F10" s="65"/>
      <c r="G10" s="65" t="s">
        <v>62</v>
      </c>
      <c r="H10" s="65"/>
      <c r="I10" s="65"/>
      <c r="J10" s="65" t="s">
        <v>63</v>
      </c>
      <c r="K10" s="65"/>
      <c r="L10" s="65"/>
      <c r="M10" s="153" t="s">
        <v>65</v>
      </c>
      <c r="N10" s="153"/>
      <c r="O10" s="66"/>
    </row>
    <row r="11" spans="1:15" x14ac:dyDescent="0.2">
      <c r="B11" s="142"/>
      <c r="C11" s="55">
        <v>2017</v>
      </c>
      <c r="D11" s="44">
        <v>2018</v>
      </c>
      <c r="E11" s="56">
        <v>2019</v>
      </c>
      <c r="F11" s="56">
        <v>2020</v>
      </c>
      <c r="G11" s="56">
        <v>2021</v>
      </c>
      <c r="H11" s="56">
        <v>2022</v>
      </c>
      <c r="I11" s="61">
        <v>2023</v>
      </c>
      <c r="J11" s="61">
        <v>2024</v>
      </c>
      <c r="K11" s="61">
        <v>2025</v>
      </c>
      <c r="L11" s="69">
        <v>2026</v>
      </c>
      <c r="M11" s="69">
        <v>2027</v>
      </c>
      <c r="N11" s="69">
        <v>2028</v>
      </c>
      <c r="O11" s="70">
        <v>2029</v>
      </c>
    </row>
    <row r="12" spans="1:15" ht="13.5" thickBot="1" x14ac:dyDescent="0.25">
      <c r="B12" s="15" t="s">
        <v>15</v>
      </c>
      <c r="C12" s="22">
        <f>IF(J26="Part-Time",-D30+M26,-D30)</f>
        <v>-45000</v>
      </c>
      <c r="D12" s="47">
        <f>IF(J26="Part-Time",-D30+M26,-D30+J29)</f>
        <v>-30000</v>
      </c>
      <c r="E12" s="49">
        <f>IF(J26="Part-Time",-D30+M26,0.5*J32+M29)</f>
        <v>80000</v>
      </c>
      <c r="F12" s="49">
        <f>IF(J26="Part-Time",J32,J32*(1+$M$32))</f>
        <v>127200</v>
      </c>
      <c r="G12" s="49">
        <f>F12*(1+$M$32)</f>
        <v>134832</v>
      </c>
      <c r="H12" s="49">
        <f>J35</f>
        <v>160000</v>
      </c>
      <c r="I12" s="68">
        <f>H12*(1+$M$35)</f>
        <v>167200</v>
      </c>
      <c r="J12" s="68">
        <f>I12*(1+$M$35)</f>
        <v>174724</v>
      </c>
      <c r="K12" s="68">
        <f>J12*(1+$M$35)</f>
        <v>182586.58</v>
      </c>
      <c r="L12" s="71">
        <f>J38</f>
        <v>200000</v>
      </c>
      <c r="M12" s="71">
        <f>L12*(1+$M$38)</f>
        <v>206000</v>
      </c>
      <c r="N12" s="71">
        <f>M12*(1+$M$38)</f>
        <v>212180</v>
      </c>
      <c r="O12" s="72">
        <f>N12*(1+$M$38)</f>
        <v>218545.4</v>
      </c>
    </row>
    <row r="13" spans="1:15" ht="8.1" customHeight="1" thickBot="1" x14ac:dyDescent="0.25">
      <c r="B13" s="23"/>
      <c r="C13" s="23"/>
      <c r="D13" s="23"/>
      <c r="E13" s="24"/>
      <c r="F13" s="24"/>
      <c r="G13" s="24"/>
      <c r="H13" s="24"/>
      <c r="I13" s="24"/>
      <c r="J13" s="24"/>
      <c r="K13" s="24"/>
      <c r="L13" s="24"/>
      <c r="M13" s="24"/>
      <c r="N13" s="24"/>
      <c r="O13" s="24"/>
    </row>
    <row r="14" spans="1:15" ht="13.5" thickBot="1" x14ac:dyDescent="0.25">
      <c r="B14" s="124" t="s">
        <v>16</v>
      </c>
      <c r="C14" s="126"/>
      <c r="F14" s="146" t="s">
        <v>17</v>
      </c>
      <c r="G14" s="147"/>
      <c r="H14" s="30"/>
      <c r="J14" s="124" t="s">
        <v>16</v>
      </c>
      <c r="K14" s="125"/>
      <c r="L14" s="125"/>
      <c r="M14" s="125"/>
      <c r="N14" s="125"/>
      <c r="O14" s="126"/>
    </row>
    <row r="15" spans="1:15" ht="13.5" thickBot="1" x14ac:dyDescent="0.25">
      <c r="B15" s="25"/>
      <c r="C15" s="3"/>
      <c r="D15" s="5"/>
      <c r="E15" s="5"/>
      <c r="F15" s="25"/>
      <c r="G15" s="3"/>
      <c r="H15" s="30"/>
      <c r="J15" s="4" t="s">
        <v>34</v>
      </c>
      <c r="K15" s="5"/>
      <c r="L15" s="5"/>
      <c r="M15" s="5" t="s">
        <v>32</v>
      </c>
      <c r="N15" s="5"/>
      <c r="O15" s="6"/>
    </row>
    <row r="16" spans="1:15" ht="13.5" thickBot="1" x14ac:dyDescent="0.25">
      <c r="A16">
        <v>2017</v>
      </c>
      <c r="B16" s="12" t="s">
        <v>20</v>
      </c>
      <c r="C16" s="17">
        <f>C7+NPV(D32,D7)</f>
        <v>129375</v>
      </c>
      <c r="D16" s="24"/>
      <c r="E16">
        <v>2017</v>
      </c>
      <c r="F16" s="14" t="s">
        <v>20</v>
      </c>
      <c r="G16" s="17">
        <f>C12+NPV(D32,D12)</f>
        <v>-73846.153846153844</v>
      </c>
      <c r="H16" s="31" t="str">
        <f>IF(G16&gt;C16,"True","False")</f>
        <v>False</v>
      </c>
      <c r="J16" s="27">
        <v>65000</v>
      </c>
      <c r="K16" s="5"/>
      <c r="L16" s="5"/>
      <c r="M16" s="28">
        <v>0.03</v>
      </c>
      <c r="N16" s="84" t="s">
        <v>83</v>
      </c>
      <c r="O16" s="6"/>
    </row>
    <row r="17" spans="1:15" x14ac:dyDescent="0.2">
      <c r="A17">
        <v>2018</v>
      </c>
      <c r="B17" s="12" t="s">
        <v>21</v>
      </c>
      <c r="C17" s="17">
        <f>C7+NPV(D32,D7:E7)</f>
        <v>193131.00961538462</v>
      </c>
      <c r="D17" s="24"/>
      <c r="E17">
        <v>2018</v>
      </c>
      <c r="F17" s="14" t="s">
        <v>21</v>
      </c>
      <c r="G17" s="17">
        <f>C12+NPV(D32,D12:E12)</f>
        <v>118.34319526627223</v>
      </c>
      <c r="H17" s="31" t="str">
        <f t="shared" ref="H17:H27" si="0">IF(G17&gt;C17,"True","False")</f>
        <v>False</v>
      </c>
      <c r="J17" s="16"/>
      <c r="K17" s="5"/>
      <c r="L17" s="5"/>
      <c r="M17" s="8"/>
      <c r="N17" s="5"/>
      <c r="O17" s="6"/>
    </row>
    <row r="18" spans="1:15" ht="13.5" thickBot="1" x14ac:dyDescent="0.25">
      <c r="A18">
        <v>2019</v>
      </c>
      <c r="B18" s="12" t="s">
        <v>22</v>
      </c>
      <c r="C18" s="17">
        <f>C7+NPV(D32,D7:F7)</f>
        <v>268695.70010241237</v>
      </c>
      <c r="D18" s="24"/>
      <c r="E18">
        <v>2019</v>
      </c>
      <c r="F18" s="14" t="s">
        <v>22</v>
      </c>
      <c r="G18" s="17">
        <f>C12+NPV(D32,D12:F12)</f>
        <v>113198.68001820662</v>
      </c>
      <c r="H18" s="31" t="str">
        <f t="shared" si="0"/>
        <v>False</v>
      </c>
      <c r="J18" s="19" t="s">
        <v>82</v>
      </c>
      <c r="K18" s="5"/>
      <c r="L18" s="5"/>
      <c r="M18" s="8" t="s">
        <v>33</v>
      </c>
      <c r="N18" s="5"/>
      <c r="O18" s="6"/>
    </row>
    <row r="19" spans="1:15" ht="13.5" thickBot="1" x14ac:dyDescent="0.25">
      <c r="A19">
        <v>2020</v>
      </c>
      <c r="B19" s="12" t="s">
        <v>23</v>
      </c>
      <c r="C19" s="17">
        <f>C7+NPV(D32,D7:G7)</f>
        <v>344986.9741518154</v>
      </c>
      <c r="D19" s="24"/>
      <c r="E19">
        <v>2020</v>
      </c>
      <c r="F19" s="14" t="s">
        <v>23</v>
      </c>
      <c r="G19" s="17">
        <f>C12+NPV(D32,D12:G12)</f>
        <v>228453.63870312658</v>
      </c>
      <c r="H19" s="31" t="str">
        <f t="shared" si="0"/>
        <v>False</v>
      </c>
      <c r="J19" s="27">
        <v>85000</v>
      </c>
      <c r="K19" s="5"/>
      <c r="L19" s="5"/>
      <c r="M19" s="29">
        <v>0.05</v>
      </c>
      <c r="N19" s="84" t="s">
        <v>88</v>
      </c>
      <c r="O19" s="6"/>
    </row>
    <row r="20" spans="1:15" x14ac:dyDescent="0.2">
      <c r="A20">
        <v>2021</v>
      </c>
      <c r="B20" s="12" t="s">
        <v>24</v>
      </c>
      <c r="C20" s="17">
        <f>C7+NPV(D32,B7:H7)</f>
        <v>470780.59436923184</v>
      </c>
      <c r="D20" s="24"/>
      <c r="E20">
        <v>2021</v>
      </c>
      <c r="F20" s="14" t="s">
        <v>24</v>
      </c>
      <c r="G20" s="17">
        <f>C12+NPV(D32,D12:H12)</f>
        <v>359961.97578462283</v>
      </c>
      <c r="H20" s="31" t="str">
        <f t="shared" si="0"/>
        <v>False</v>
      </c>
      <c r="J20" s="4"/>
      <c r="K20" s="5"/>
      <c r="L20" s="5"/>
      <c r="M20" s="5"/>
      <c r="N20" s="5"/>
      <c r="O20" s="6"/>
    </row>
    <row r="21" spans="1:15" ht="13.5" thickBot="1" x14ac:dyDescent="0.25">
      <c r="A21">
        <v>2022</v>
      </c>
      <c r="B21" s="12" t="s">
        <v>25</v>
      </c>
      <c r="C21" s="17">
        <f>C7+NPV(D32,D7:I7)</f>
        <v>499777.28563611174</v>
      </c>
      <c r="D21" s="24"/>
      <c r="E21">
        <v>2022</v>
      </c>
      <c r="F21" s="14" t="s">
        <v>25</v>
      </c>
      <c r="G21" s="17">
        <f>C12+NPV(D32,D12:I12)</f>
        <v>492102.56448670314</v>
      </c>
      <c r="H21" s="31" t="str">
        <f t="shared" si="0"/>
        <v>False</v>
      </c>
      <c r="J21" s="19" t="s">
        <v>89</v>
      </c>
      <c r="K21" s="5"/>
      <c r="L21" s="5"/>
      <c r="M21" s="8" t="s">
        <v>35</v>
      </c>
      <c r="N21" s="5"/>
      <c r="O21" s="6"/>
    </row>
    <row r="22" spans="1:15" ht="13.5" thickBot="1" x14ac:dyDescent="0.25">
      <c r="A22">
        <v>2023</v>
      </c>
      <c r="B22" s="12" t="s">
        <v>26</v>
      </c>
      <c r="C22" s="17">
        <f>C7+NPV(D32,D7:J7)</f>
        <v>594767.01228636969</v>
      </c>
      <c r="D22" s="24"/>
      <c r="E22">
        <v>2023</v>
      </c>
      <c r="F22" s="14" t="s">
        <v>26</v>
      </c>
      <c r="G22" s="17">
        <f>C12+NPV(D32,D12:J12)</f>
        <v>624878.44448062032</v>
      </c>
      <c r="H22" s="31" t="str">
        <f t="shared" si="0"/>
        <v>True</v>
      </c>
      <c r="J22" s="27">
        <v>125000</v>
      </c>
      <c r="K22" s="10"/>
      <c r="L22" s="10"/>
      <c r="M22" s="29">
        <v>3.5000000000000003E-2</v>
      </c>
      <c r="N22" s="83" t="s">
        <v>87</v>
      </c>
      <c r="O22" s="11"/>
    </row>
    <row r="23" spans="1:15" ht="13.5" thickBot="1" x14ac:dyDescent="0.25">
      <c r="A23">
        <v>2024</v>
      </c>
      <c r="B23" s="12" t="s">
        <v>19</v>
      </c>
      <c r="C23" s="17">
        <f>C7+NPV(D32,D7:K7)</f>
        <v>689300.05755850126</v>
      </c>
      <c r="D23" s="24"/>
      <c r="E23">
        <v>2024</v>
      </c>
      <c r="F23" s="14" t="s">
        <v>19</v>
      </c>
      <c r="G23" s="17">
        <f>C12+NPV(D32,D12:K12)</f>
        <v>758292.6700514314</v>
      </c>
      <c r="H23" s="31" t="str">
        <f t="shared" si="0"/>
        <v>True</v>
      </c>
    </row>
    <row r="24" spans="1:15" ht="13.5" thickBot="1" x14ac:dyDescent="0.25">
      <c r="A24">
        <v>2025</v>
      </c>
      <c r="B24" s="12" t="s">
        <v>27</v>
      </c>
      <c r="C24" s="17">
        <f>C7+NPV(D32,D7:L7)</f>
        <v>783378.61703605531</v>
      </c>
      <c r="D24" s="24"/>
      <c r="E24">
        <v>2025</v>
      </c>
      <c r="F24" s="14" t="s">
        <v>27</v>
      </c>
      <c r="G24" s="17">
        <f>C12+NPV(D32,D12:L12)</f>
        <v>898810.01716719754</v>
      </c>
      <c r="H24" s="31" t="str">
        <f t="shared" si="0"/>
        <v>True</v>
      </c>
      <c r="J24" s="124" t="s">
        <v>17</v>
      </c>
      <c r="K24" s="125"/>
      <c r="L24" s="125"/>
      <c r="M24" s="125"/>
      <c r="N24" s="125"/>
      <c r="O24" s="126"/>
    </row>
    <row r="25" spans="1:15" ht="13.5" thickBot="1" x14ac:dyDescent="0.25">
      <c r="A25">
        <v>2026</v>
      </c>
      <c r="B25" s="12" t="s">
        <v>28</v>
      </c>
      <c r="C25" s="17">
        <f>C7+NPV(D32,D7:M7)</f>
        <v>877004.87574689044</v>
      </c>
      <c r="D25" s="24"/>
      <c r="E25">
        <v>2026</v>
      </c>
      <c r="F25" s="14" t="s">
        <v>28</v>
      </c>
      <c r="G25" s="17">
        <f>C12+NPV(D32,D12:M12)</f>
        <v>1037976.2359453121</v>
      </c>
      <c r="H25" s="31" t="str">
        <f t="shared" si="0"/>
        <v>True</v>
      </c>
      <c r="J25" s="25" t="s">
        <v>71</v>
      </c>
      <c r="K25" s="2"/>
      <c r="L25" s="2"/>
      <c r="M25" s="42" t="s">
        <v>72</v>
      </c>
      <c r="N25" s="2"/>
      <c r="O25" s="3"/>
    </row>
    <row r="26" spans="1:15" ht="13.5" thickBot="1" x14ac:dyDescent="0.25">
      <c r="A26">
        <v>2027</v>
      </c>
      <c r="B26" s="12" t="s">
        <v>38</v>
      </c>
      <c r="C26" s="17">
        <f>C7+NPV(D32,D7:N7)</f>
        <v>970181.00821392331</v>
      </c>
      <c r="D26" s="24"/>
      <c r="E26">
        <v>2027</v>
      </c>
      <c r="F26" s="12" t="s">
        <v>38</v>
      </c>
      <c r="G26" s="17">
        <f>C12+NPV(D32,D12:N12)</f>
        <v>1175804.3180044061</v>
      </c>
      <c r="H26" s="31" t="str">
        <f t="shared" si="0"/>
        <v>True</v>
      </c>
      <c r="J26" s="41"/>
      <c r="K26" s="4"/>
      <c r="L26" s="5"/>
      <c r="M26" s="26">
        <v>65000</v>
      </c>
      <c r="N26" s="5"/>
      <c r="O26" s="6"/>
    </row>
    <row r="27" spans="1:15" ht="13.5" thickBot="1" x14ac:dyDescent="0.25">
      <c r="A27">
        <v>2028</v>
      </c>
      <c r="B27" s="13" t="s">
        <v>39</v>
      </c>
      <c r="C27" s="18">
        <f>C7+NPV(D32,D7:O7)</f>
        <v>1062909.178505634</v>
      </c>
      <c r="D27" s="24"/>
      <c r="E27">
        <v>2028</v>
      </c>
      <c r="F27" s="13" t="s">
        <v>39</v>
      </c>
      <c r="G27" s="18">
        <f>C12+NPV(D32,D12:O12)</f>
        <v>1312307.1300437013</v>
      </c>
      <c r="H27" s="31" t="str">
        <f t="shared" si="0"/>
        <v>True</v>
      </c>
      <c r="J27" s="25"/>
      <c r="K27" s="5"/>
      <c r="L27" s="5"/>
      <c r="M27" s="5"/>
      <c r="N27" s="5"/>
      <c r="O27" s="6"/>
    </row>
    <row r="28" spans="1:15" ht="13.5" thickBot="1" x14ac:dyDescent="0.25">
      <c r="H28" s="30"/>
      <c r="I28" s="6"/>
      <c r="J28" s="81" t="s">
        <v>4</v>
      </c>
      <c r="K28" s="5"/>
      <c r="L28" s="5"/>
      <c r="M28" s="80" t="s">
        <v>18</v>
      </c>
      <c r="N28" s="5"/>
      <c r="O28" s="6"/>
    </row>
    <row r="29" spans="1:15" ht="13.5" thickBot="1" x14ac:dyDescent="0.25">
      <c r="H29" s="30"/>
      <c r="I29" s="6"/>
      <c r="J29" s="26">
        <v>15000</v>
      </c>
      <c r="K29" s="5"/>
      <c r="L29" s="5"/>
      <c r="M29" s="26">
        <v>20000</v>
      </c>
      <c r="N29" s="5"/>
      <c r="O29" s="6"/>
    </row>
    <row r="30" spans="1:15" ht="13.5" thickBot="1" x14ac:dyDescent="0.25">
      <c r="C30" s="1" t="s">
        <v>69</v>
      </c>
      <c r="D30" s="27">
        <v>45000</v>
      </c>
      <c r="J30" s="4"/>
      <c r="K30" s="5"/>
      <c r="L30" s="5"/>
      <c r="M30" s="5"/>
      <c r="N30" s="5"/>
      <c r="O30" s="6"/>
    </row>
    <row r="31" spans="1:15" ht="13.5" thickBot="1" x14ac:dyDescent="0.25">
      <c r="A31" s="32"/>
      <c r="B31" s="32"/>
      <c r="C31" s="32"/>
      <c r="D31" s="32"/>
      <c r="E31" s="32"/>
      <c r="F31" s="32"/>
      <c r="G31" s="32"/>
      <c r="J31" s="4" t="s">
        <v>73</v>
      </c>
      <c r="K31" s="5"/>
      <c r="L31" s="5"/>
      <c r="M31" s="5" t="s">
        <v>32</v>
      </c>
      <c r="N31" s="5"/>
      <c r="O31" s="6"/>
    </row>
    <row r="32" spans="1:15" ht="13.5" thickBot="1" x14ac:dyDescent="0.25">
      <c r="A32" s="32"/>
      <c r="B32" s="32"/>
      <c r="C32" s="32" t="s">
        <v>36</v>
      </c>
      <c r="D32" s="37">
        <v>0.04</v>
      </c>
      <c r="E32" s="32"/>
      <c r="F32" s="32"/>
      <c r="G32" s="32"/>
      <c r="J32" s="27">
        <v>120000</v>
      </c>
      <c r="K32" s="5"/>
      <c r="L32" s="5"/>
      <c r="M32" s="28">
        <v>0.06</v>
      </c>
      <c r="N32" s="84" t="s">
        <v>90</v>
      </c>
      <c r="O32" s="6"/>
    </row>
    <row r="33" spans="1:15" x14ac:dyDescent="0.2">
      <c r="A33" s="32"/>
      <c r="B33" s="32"/>
      <c r="C33" s="32"/>
      <c r="D33" s="32"/>
      <c r="E33" s="32"/>
      <c r="F33" s="32"/>
      <c r="G33" s="32"/>
      <c r="J33" s="4"/>
      <c r="K33" s="5"/>
      <c r="L33" s="5"/>
      <c r="M33" s="8"/>
      <c r="N33" s="5"/>
      <c r="O33" s="6"/>
    </row>
    <row r="34" spans="1:15" ht="13.5" thickBot="1" x14ac:dyDescent="0.25">
      <c r="A34" s="32"/>
      <c r="F34" s="32"/>
      <c r="G34" s="32"/>
      <c r="J34" s="19" t="s">
        <v>91</v>
      </c>
      <c r="K34" s="5"/>
      <c r="L34" s="5"/>
      <c r="M34" s="8" t="s">
        <v>33</v>
      </c>
      <c r="N34" s="5"/>
      <c r="O34" s="6"/>
    </row>
    <row r="35" spans="1:15" ht="13.5" thickBot="1" x14ac:dyDescent="0.25">
      <c r="A35" s="32"/>
      <c r="F35" s="32"/>
      <c r="G35" s="32"/>
      <c r="J35" s="27">
        <v>160000</v>
      </c>
      <c r="K35" s="5"/>
      <c r="L35" s="5"/>
      <c r="M35" s="28">
        <v>4.4999999999999998E-2</v>
      </c>
      <c r="N35" s="84" t="s">
        <v>92</v>
      </c>
      <c r="O35" s="6"/>
    </row>
    <row r="36" spans="1:15" x14ac:dyDescent="0.2">
      <c r="A36" s="32"/>
      <c r="F36" s="32"/>
      <c r="G36" s="32"/>
      <c r="J36" s="4"/>
      <c r="K36" s="5"/>
      <c r="L36" s="5"/>
      <c r="M36" s="5"/>
      <c r="N36" s="5"/>
      <c r="O36" s="6"/>
    </row>
    <row r="37" spans="1:15" ht="13.5" thickBot="1" x14ac:dyDescent="0.25">
      <c r="A37" s="32"/>
      <c r="F37" s="32"/>
      <c r="G37" s="32"/>
      <c r="J37" s="19" t="s">
        <v>93</v>
      </c>
      <c r="K37" s="5"/>
      <c r="L37" s="5"/>
      <c r="M37" s="8" t="s">
        <v>35</v>
      </c>
      <c r="N37" s="5"/>
      <c r="O37" s="6"/>
    </row>
    <row r="38" spans="1:15" ht="13.5" thickBot="1" x14ac:dyDescent="0.25">
      <c r="A38" s="32"/>
      <c r="F38" s="32"/>
      <c r="G38" s="32"/>
      <c r="J38" s="27">
        <v>200000</v>
      </c>
      <c r="K38" s="10"/>
      <c r="L38" s="10"/>
      <c r="M38" s="28">
        <v>0.03</v>
      </c>
      <c r="N38" s="83" t="s">
        <v>94</v>
      </c>
      <c r="O38" s="11"/>
    </row>
    <row r="39" spans="1:15" ht="8.1" customHeight="1" thickBot="1" x14ac:dyDescent="0.25">
      <c r="A39" s="32"/>
      <c r="F39" s="32"/>
      <c r="G39" s="32"/>
    </row>
    <row r="40" spans="1:15" ht="13.5" thickBot="1" x14ac:dyDescent="0.25">
      <c r="A40" s="32"/>
      <c r="F40" s="127" t="s">
        <v>40</v>
      </c>
      <c r="G40" s="150"/>
      <c r="H40" s="129">
        <f>IF(H19="True",E19,IF(H20="True",E20,IF(H21="True",E21,IF(H22="True",E22,IF(H23="True",E23,IF(H24="True",E24,IF(H25="True",E25,IF(H26="True",E26,"2020 or later"))))))))</f>
        <v>2023</v>
      </c>
      <c r="I40" s="130"/>
      <c r="J40" s="129" t="str">
        <f>VLOOKUP(H40,B42:C51,2,1)</f>
        <v>4 Years After Graduation</v>
      </c>
      <c r="K40" s="131"/>
      <c r="L40" s="130"/>
    </row>
    <row r="41" spans="1:15" ht="13.5" thickBot="1" x14ac:dyDescent="0.25">
      <c r="A41" s="32"/>
      <c r="F41" s="32"/>
      <c r="G41" s="32"/>
    </row>
    <row r="42" spans="1:15" x14ac:dyDescent="0.2">
      <c r="A42" s="32"/>
      <c r="B42" s="39">
        <v>2020</v>
      </c>
      <c r="C42" s="132" t="s">
        <v>41</v>
      </c>
      <c r="D42" s="132"/>
      <c r="E42" s="133"/>
      <c r="F42" s="32"/>
      <c r="G42" s="32"/>
    </row>
    <row r="43" spans="1:15" x14ac:dyDescent="0.2">
      <c r="A43" s="32"/>
      <c r="B43" s="40">
        <f>B42+1</f>
        <v>2021</v>
      </c>
      <c r="C43" s="120" t="s">
        <v>43</v>
      </c>
      <c r="D43" s="120"/>
      <c r="E43" s="121"/>
      <c r="F43" s="32"/>
      <c r="G43" s="32"/>
    </row>
    <row r="44" spans="1:15" x14ac:dyDescent="0.2">
      <c r="A44" s="32"/>
      <c r="B44" s="40">
        <f t="shared" ref="B44:B50" si="1">B43+1</f>
        <v>2022</v>
      </c>
      <c r="C44" s="120" t="s">
        <v>44</v>
      </c>
      <c r="D44" s="120"/>
      <c r="E44" s="121"/>
      <c r="F44" s="32"/>
      <c r="G44" s="32"/>
    </row>
    <row r="45" spans="1:15" x14ac:dyDescent="0.2">
      <c r="A45" s="32"/>
      <c r="B45" s="40">
        <f t="shared" si="1"/>
        <v>2023</v>
      </c>
      <c r="C45" s="120" t="s">
        <v>45</v>
      </c>
      <c r="D45" s="120"/>
      <c r="E45" s="121"/>
      <c r="F45" s="32"/>
      <c r="G45" s="32"/>
    </row>
    <row r="46" spans="1:15" x14ac:dyDescent="0.2">
      <c r="A46" s="32"/>
      <c r="B46" s="40">
        <f t="shared" si="1"/>
        <v>2024</v>
      </c>
      <c r="C46" s="120" t="s">
        <v>46</v>
      </c>
      <c r="D46" s="120"/>
      <c r="E46" s="121"/>
      <c r="F46" s="32"/>
      <c r="G46" s="32"/>
    </row>
    <row r="47" spans="1:15" x14ac:dyDescent="0.2">
      <c r="A47" s="32"/>
      <c r="B47" s="40">
        <f t="shared" si="1"/>
        <v>2025</v>
      </c>
      <c r="C47" s="120" t="s">
        <v>47</v>
      </c>
      <c r="D47" s="120"/>
      <c r="E47" s="121"/>
      <c r="F47" s="32"/>
      <c r="G47" s="32"/>
    </row>
    <row r="48" spans="1:15" x14ac:dyDescent="0.2">
      <c r="A48" s="32"/>
      <c r="B48" s="40">
        <f t="shared" si="1"/>
        <v>2026</v>
      </c>
      <c r="C48" s="120" t="s">
        <v>48</v>
      </c>
      <c r="D48" s="120"/>
      <c r="E48" s="121"/>
      <c r="F48" s="32"/>
      <c r="G48" s="32"/>
    </row>
    <row r="49" spans="1:7" x14ac:dyDescent="0.2">
      <c r="A49" s="32"/>
      <c r="B49" s="40">
        <f t="shared" si="1"/>
        <v>2027</v>
      </c>
      <c r="C49" s="120" t="s">
        <v>49</v>
      </c>
      <c r="D49" s="120"/>
      <c r="E49" s="121"/>
      <c r="F49" s="32"/>
      <c r="G49" s="32"/>
    </row>
    <row r="50" spans="1:7" x14ac:dyDescent="0.2">
      <c r="A50" s="32"/>
      <c r="B50" s="40">
        <f t="shared" si="1"/>
        <v>2028</v>
      </c>
      <c r="C50" s="120" t="s">
        <v>50</v>
      </c>
      <c r="D50" s="120"/>
      <c r="E50" s="121"/>
      <c r="F50" s="32"/>
      <c r="G50" s="32"/>
    </row>
    <row r="51" spans="1:7" ht="13.5" thickBot="1" x14ac:dyDescent="0.25">
      <c r="A51" s="32"/>
      <c r="B51" s="82" t="s">
        <v>78</v>
      </c>
      <c r="C51" s="122" t="s">
        <v>42</v>
      </c>
      <c r="D51" s="122"/>
      <c r="E51" s="123"/>
      <c r="F51" s="32"/>
      <c r="G51" s="32"/>
    </row>
    <row r="52" spans="1:7" x14ac:dyDescent="0.2">
      <c r="A52" s="32"/>
      <c r="F52" s="32"/>
      <c r="G52" s="32"/>
    </row>
    <row r="53" spans="1:7" x14ac:dyDescent="0.2">
      <c r="A53" s="32"/>
      <c r="B53" s="32"/>
      <c r="C53" s="32"/>
      <c r="D53" s="32"/>
      <c r="E53" s="32"/>
      <c r="F53" s="32"/>
      <c r="G53" s="32"/>
    </row>
    <row r="54" spans="1:7" hidden="1" x14ac:dyDescent="0.2">
      <c r="A54" s="32"/>
      <c r="B54" s="32"/>
      <c r="C54" s="32"/>
      <c r="D54" s="32"/>
      <c r="E54" s="32"/>
      <c r="F54" s="32"/>
      <c r="G54" s="32"/>
    </row>
    <row r="55" spans="1:7" hidden="1" x14ac:dyDescent="0.2">
      <c r="A55" s="32"/>
      <c r="B55" s="32"/>
      <c r="C55" s="32"/>
      <c r="D55" s="32"/>
      <c r="E55" s="32"/>
      <c r="F55" s="32"/>
      <c r="G55" s="32"/>
    </row>
    <row r="56" spans="1:7" hidden="1" x14ac:dyDescent="0.2">
      <c r="A56" s="32"/>
      <c r="B56" s="32"/>
      <c r="C56" s="32"/>
      <c r="D56" s="32"/>
      <c r="E56" s="32"/>
      <c r="F56" s="32"/>
      <c r="G56" s="32"/>
    </row>
    <row r="57" spans="1:7" hidden="1" x14ac:dyDescent="0.2"/>
    <row r="58" spans="1:7" hidden="1" x14ac:dyDescent="0.2"/>
    <row r="59" spans="1:7" hidden="1" x14ac:dyDescent="0.2"/>
    <row r="60" spans="1:7" hidden="1" x14ac:dyDescent="0.2"/>
    <row r="61" spans="1:7" hidden="1" x14ac:dyDescent="0.2"/>
    <row r="62" spans="1:7" hidden="1" x14ac:dyDescent="0.2"/>
    <row r="63" spans="1:7" hidden="1" x14ac:dyDescent="0.2"/>
    <row r="64" spans="1:7" hidden="1" x14ac:dyDescent="0.2"/>
    <row r="65" hidden="1" x14ac:dyDescent="0.2"/>
    <row r="66" hidden="1" x14ac:dyDescent="0.2"/>
  </sheetData>
  <mergeCells count="25">
    <mergeCell ref="J24:O24"/>
    <mergeCell ref="C45:E45"/>
    <mergeCell ref="C44:E44"/>
    <mergeCell ref="F40:G40"/>
    <mergeCell ref="B2:O2"/>
    <mergeCell ref="C4:O4"/>
    <mergeCell ref="C9:O9"/>
    <mergeCell ref="J14:O14"/>
    <mergeCell ref="B5:B6"/>
    <mergeCell ref="B10:B11"/>
    <mergeCell ref="M10:N10"/>
    <mergeCell ref="G5:H5"/>
    <mergeCell ref="L5:M5"/>
    <mergeCell ref="B14:C14"/>
    <mergeCell ref="F14:G14"/>
    <mergeCell ref="H40:I40"/>
    <mergeCell ref="J40:L40"/>
    <mergeCell ref="C49:E49"/>
    <mergeCell ref="C50:E50"/>
    <mergeCell ref="C51:E51"/>
    <mergeCell ref="C43:E43"/>
    <mergeCell ref="C42:E42"/>
    <mergeCell ref="C47:E47"/>
    <mergeCell ref="C48:E48"/>
    <mergeCell ref="C46:E46"/>
  </mergeCells>
  <phoneticPr fontId="2" type="noConversion"/>
  <conditionalFormatting sqref="E11:E12">
    <cfRule type="expression" dxfId="6" priority="1" stopIfTrue="1">
      <formula>$J$26="Part-Time"</formula>
    </cfRule>
  </conditionalFormatting>
  <conditionalFormatting sqref="M25:M26">
    <cfRule type="expression" dxfId="5" priority="2" stopIfTrue="1">
      <formula>$J$26="Full-Time"</formula>
    </cfRule>
    <cfRule type="expression" dxfId="4" priority="3" stopIfTrue="1">
      <formula>$J$26=""</formula>
    </cfRule>
  </conditionalFormatting>
  <conditionalFormatting sqref="E10">
    <cfRule type="expression" dxfId="3" priority="4" stopIfTrue="1">
      <formula>$J$26="Full-Time"</formula>
    </cfRule>
    <cfRule type="expression" dxfId="2" priority="5" stopIfTrue="1">
      <formula>$J$26=""</formula>
    </cfRule>
  </conditionalFormatting>
  <conditionalFormatting sqref="J28:J29 M28:M29">
    <cfRule type="expression" dxfId="1" priority="6" stopIfTrue="1">
      <formula>$J$26="Part-Time"</formula>
    </cfRule>
    <cfRule type="expression" dxfId="0" priority="7" stopIfTrue="1">
      <formula>$J$26=""</formula>
    </cfRule>
  </conditionalFormatting>
  <dataValidations count="1">
    <dataValidation type="list" allowBlank="1" showInputMessage="1" showErrorMessage="1" sqref="J26">
      <formula1>"Full-Time, Part-Time"</formula1>
    </dataValidation>
  </dataValidations>
  <pageMargins left="0.75" right="0.75" top="1" bottom="1" header="0.5" footer="0.5"/>
  <pageSetup scale="78" fitToHeight="11"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Single Stage NPV</vt:lpstr>
      <vt:lpstr>John SS NPV</vt:lpstr>
      <vt:lpstr>Alice SS NPV</vt:lpstr>
      <vt:lpstr>Comparison</vt:lpstr>
      <vt:lpstr>Two Stage NPV</vt:lpstr>
      <vt:lpstr>Three Stage NPV</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ryguy904</dc:creator>
  <cp:lastModifiedBy>TRICE, MONTOYA</cp:lastModifiedBy>
  <cp:lastPrinted>2008-12-23T19:34:44Z</cp:lastPrinted>
  <dcterms:created xsi:type="dcterms:W3CDTF">2004-10-03T21:00:08Z</dcterms:created>
  <dcterms:modified xsi:type="dcterms:W3CDTF">2017-03-28T22:50:27Z</dcterms:modified>
</cp:coreProperties>
</file>